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EJECUCION PRESUPUESTAL 2021-2026\EJECUCION PRESUPUESTAL 2026\"/>
    </mc:Choice>
  </mc:AlternateContent>
  <bookViews>
    <workbookView xWindow="0" yWindow="0" windowWidth="24000" windowHeight="9510"/>
  </bookViews>
  <sheets>
    <sheet name="PRESUPUESTO 2026" sheetId="4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5" i="4" l="1"/>
  <c r="G124" i="4"/>
  <c r="G123" i="4"/>
  <c r="G122" i="4" s="1"/>
  <c r="H122" i="4"/>
  <c r="H120" i="4"/>
  <c r="G120" i="4"/>
  <c r="G119" i="4"/>
  <c r="G118" i="4"/>
  <c r="H117" i="4"/>
  <c r="G117" i="4" s="1"/>
  <c r="G116" i="4"/>
  <c r="H115" i="4"/>
  <c r="G112" i="4"/>
  <c r="H111" i="4"/>
  <c r="G111" i="4"/>
  <c r="H109" i="4"/>
  <c r="G109" i="4" s="1"/>
  <c r="H108" i="4"/>
  <c r="H105" i="4" s="1"/>
  <c r="G107" i="4"/>
  <c r="G106" i="4"/>
  <c r="H102" i="4"/>
  <c r="G100" i="4"/>
  <c r="H98" i="4"/>
  <c r="H95" i="4"/>
  <c r="H91" i="4"/>
  <c r="G91" i="4" s="1"/>
  <c r="H90" i="4"/>
  <c r="G90" i="4" s="1"/>
  <c r="H89" i="4"/>
  <c r="H88" i="4"/>
  <c r="G88" i="4" s="1"/>
  <c r="H87" i="4"/>
  <c r="G87" i="4" s="1"/>
  <c r="H84" i="4"/>
  <c r="G84" i="4" s="1"/>
  <c r="H83" i="4"/>
  <c r="G80" i="4"/>
  <c r="H79" i="4"/>
  <c r="G79" i="4" s="1"/>
  <c r="H76" i="4"/>
  <c r="H75" i="4"/>
  <c r="G75" i="4"/>
  <c r="H74" i="4"/>
  <c r="H73" i="4"/>
  <c r="H71" i="4" s="1"/>
  <c r="H69" i="4"/>
  <c r="G69" i="4" s="1"/>
  <c r="H68" i="4"/>
  <c r="G68" i="4"/>
  <c r="H64" i="4"/>
  <c r="G64" i="4" s="1"/>
  <c r="G61" i="4" s="1"/>
  <c r="G58" i="4" s="1"/>
  <c r="G59" i="4"/>
  <c r="H59" i="4" s="1"/>
  <c r="H55" i="4"/>
  <c r="G55" i="4" s="1"/>
  <c r="G54" i="4" s="1"/>
  <c r="H52" i="4"/>
  <c r="G52" i="4"/>
  <c r="H51" i="4"/>
  <c r="H48" i="4"/>
  <c r="G48" i="4" s="1"/>
  <c r="H47" i="4"/>
  <c r="G47" i="4" s="1"/>
  <c r="H44" i="4"/>
  <c r="H43" i="4" s="1"/>
  <c r="G44" i="4"/>
  <c r="G43" i="4" s="1"/>
  <c r="G38" i="4" s="1"/>
  <c r="G41" i="4"/>
  <c r="H41" i="4" s="1"/>
  <c r="G40" i="4"/>
  <c r="H40" i="4" s="1"/>
  <c r="G39" i="4"/>
  <c r="H39" i="4" s="1"/>
  <c r="H35" i="4"/>
  <c r="G35" i="4" s="1"/>
  <c r="H34" i="4"/>
  <c r="G34" i="4" s="1"/>
  <c r="H33" i="4"/>
  <c r="H32" i="4" s="1"/>
  <c r="H30" i="4"/>
  <c r="G30" i="4" s="1"/>
  <c r="H29" i="4"/>
  <c r="G29" i="4" s="1"/>
  <c r="G28" i="4" s="1"/>
  <c r="H26" i="4"/>
  <c r="H25" i="4"/>
  <c r="G25" i="4" s="1"/>
  <c r="H21" i="4"/>
  <c r="G21" i="4" s="1"/>
  <c r="G20" i="4" s="1"/>
  <c r="H20" i="4"/>
  <c r="H18" i="4"/>
  <c r="H16" i="4"/>
  <c r="H15" i="4" s="1"/>
  <c r="H13" i="4"/>
  <c r="H12" i="4" s="1"/>
  <c r="G13" i="4"/>
  <c r="G12" i="4" s="1"/>
  <c r="H11" i="4" l="1"/>
  <c r="H61" i="4"/>
  <c r="G105" i="4"/>
  <c r="G66" i="4"/>
  <c r="G115" i="4"/>
  <c r="H28" i="4"/>
  <c r="G46" i="4"/>
  <c r="H97" i="4"/>
  <c r="G16" i="4"/>
  <c r="G15" i="4" s="1"/>
  <c r="G11" i="4" s="1"/>
  <c r="H24" i="4"/>
  <c r="G26" i="4"/>
  <c r="G24" i="4" s="1"/>
  <c r="G23" i="4" s="1"/>
  <c r="G33" i="4"/>
  <c r="G32" i="4" s="1"/>
  <c r="H38" i="4"/>
  <c r="H46" i="4"/>
  <c r="G51" i="4"/>
  <c r="G50" i="4" s="1"/>
  <c r="H54" i="4"/>
  <c r="H58" i="4"/>
  <c r="H66" i="4"/>
  <c r="G73" i="4"/>
  <c r="G76" i="4"/>
  <c r="G83" i="4"/>
  <c r="G82" i="4" s="1"/>
  <c r="H86" i="4"/>
  <c r="G89" i="4"/>
  <c r="G86" i="4" s="1"/>
  <c r="G95" i="4"/>
  <c r="G94" i="4" s="1"/>
  <c r="G93" i="4" s="1"/>
  <c r="G98" i="4"/>
  <c r="H50" i="4"/>
  <c r="H72" i="4"/>
  <c r="H82" i="4"/>
  <c r="H94" i="4"/>
  <c r="G78" i="4" l="1"/>
  <c r="G10" i="4"/>
  <c r="H23" i="4"/>
  <c r="G97" i="4"/>
  <c r="H93" i="4"/>
  <c r="H78" i="4"/>
  <c r="G72" i="4"/>
  <c r="G71" i="4" s="1"/>
  <c r="G37" i="4" s="1"/>
  <c r="H10" i="4" l="1"/>
  <c r="G135" i="4"/>
  <c r="H37" i="4"/>
  <c r="H135" i="4" l="1"/>
</calcChain>
</file>

<file path=xl/comments1.xml><?xml version="1.0" encoding="utf-8"?>
<comments xmlns="http://schemas.openxmlformats.org/spreadsheetml/2006/main">
  <authors>
    <author>Jose Ventura</author>
    <author>CES-VENTURA</author>
    <author>alfia</author>
  </authors>
  <commentList>
    <comment ref="H33" authorId="0" shapeId="0">
      <text>
        <r>
          <rPr>
            <b/>
            <sz val="8"/>
            <color indexed="81"/>
            <rFont val="Tahoma"/>
            <family val="2"/>
          </rPr>
          <t>Jose Ventura: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1" authorId="1" shapeId="0">
      <text>
        <r>
          <rPr>
            <b/>
            <sz val="9"/>
            <color indexed="81"/>
            <rFont val="Tahoma"/>
            <family val="2"/>
          </rPr>
          <t>CES-VENTURA:</t>
        </r>
        <r>
          <rPr>
            <sz val="9"/>
            <color indexed="81"/>
            <rFont val="Tahoma"/>
            <family val="2"/>
          </rPr>
          <t xml:space="preserve">
Incluye costos de licencias plataformas virtuales y antivirus.</t>
        </r>
      </text>
    </comment>
    <comment ref="G44" authorId="2" shapeId="0">
      <text>
        <r>
          <rPr>
            <b/>
            <sz val="9"/>
            <color indexed="81"/>
            <rFont val="Tahoma"/>
            <family val="2"/>
          </rPr>
          <t>alfia:</t>
        </r>
        <r>
          <rPr>
            <sz val="9"/>
            <color indexed="81"/>
            <rFont val="Tahoma"/>
            <family val="2"/>
          </rPr>
          <t xml:space="preserve">
computo EDESUR por 9
 meses.
</t>
        </r>
      </text>
    </comment>
  </commentList>
</comments>
</file>

<file path=xl/sharedStrings.xml><?xml version="1.0" encoding="utf-8"?>
<sst xmlns="http://schemas.openxmlformats.org/spreadsheetml/2006/main" count="117" uniqueCount="115">
  <si>
    <t>Tipo</t>
  </si>
  <si>
    <t>Cuenta</t>
  </si>
  <si>
    <t>Sub-Cta</t>
  </si>
  <si>
    <t>Aux</t>
  </si>
  <si>
    <t>SERVICIOS PERSONALES</t>
  </si>
  <si>
    <t>REMUNERACIONES</t>
  </si>
  <si>
    <t>Remuneración al personal fijo</t>
  </si>
  <si>
    <t>Sueldos fijos</t>
  </si>
  <si>
    <t xml:space="preserve">Sueldos personal contratado y/o igualado </t>
  </si>
  <si>
    <t>Sueldo de personal nominal</t>
  </si>
  <si>
    <t>Sueldo al personal en período probatorio</t>
  </si>
  <si>
    <t>Sueldo anual No. 13</t>
  </si>
  <si>
    <t>Regalía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</si>
  <si>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</si>
  <si>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</si>
  <si>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</si>
  <si>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</si>
  <si>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</si>
  <si>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</si>
  <si>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</si>
  <si>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Electricidad</t>
  </si>
  <si>
    <t>Energía eléctrica</t>
  </si>
  <si>
    <t>Impresión y encuadernación</t>
  </si>
  <si>
    <t>Viáticos dentro del País</t>
  </si>
  <si>
    <t>Transporte y almacenaje</t>
  </si>
  <si>
    <t>Pasajes</t>
  </si>
  <si>
    <t>Almacenaje</t>
  </si>
  <si>
    <t>Alquileres y renta</t>
  </si>
  <si>
    <t>Alquileres y renta de edificio y locales</t>
  </si>
  <si>
    <t>Equipo para computación</t>
  </si>
  <si>
    <t>Alquiler de equipo de comunicación</t>
  </si>
  <si>
    <t>Alquiler de equipo de oficina y muebles</t>
  </si>
  <si>
    <t>Seguro de Personas</t>
  </si>
  <si>
    <t xml:space="preserve">Servicios de conservación , rep. menores e inst. temporales </t>
  </si>
  <si>
    <t>Reparaciones de maquinarias y equipos</t>
  </si>
  <si>
    <t>Mantenimiento  y reparación de equipo para computación</t>
  </si>
  <si>
    <t>Mantenimiento  y reparación de equipo de comunicación</t>
  </si>
  <si>
    <t>Mantenimiento  y reparación de equipo de oficina y muebles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</si>
  <si>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</si>
  <si>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</si>
  <si>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</si>
  <si>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</si>
  <si>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</si>
  <si>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</si>
  <si>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</si>
  <si>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</si>
  <si>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capacitación</t>
  </si>
  <si>
    <t>Servicios de alimentación</t>
  </si>
  <si>
    <t>Materiales y suministros</t>
  </si>
  <si>
    <t>Alimentos y productos agroforestales</t>
  </si>
  <si>
    <t>Alimentos y bebidas para personas</t>
  </si>
  <si>
    <t>Papel de escritorio</t>
  </si>
  <si>
    <t>Productos de artes gráficas</t>
  </si>
  <si>
    <t>Libros revistas y periódicos</t>
  </si>
  <si>
    <t>Gasolina</t>
  </si>
  <si>
    <t>Material para limpieza</t>
  </si>
  <si>
    <t>Utiles de Cocina y comedor</t>
  </si>
  <si>
    <t>Otros repuestos y accesorios menores</t>
  </si>
  <si>
    <t xml:space="preserve">TOTAL </t>
  </si>
  <si>
    <t xml:space="preserve">CONSEJO ECONOMICO Y SOCIAL </t>
  </si>
  <si>
    <t>Presupuesto General y Aplicaciones Financieras</t>
  </si>
  <si>
    <t xml:space="preserve">  Año  2026</t>
  </si>
  <si>
    <t>En RD$</t>
  </si>
  <si>
    <t>CLASIFICACION  PRESUPUESTAL</t>
  </si>
  <si>
    <t>Presupuesto</t>
  </si>
  <si>
    <t>Objeto</t>
  </si>
  <si>
    <t>DENOMINACION</t>
  </si>
  <si>
    <t>Mensual</t>
  </si>
  <si>
    <t>Anual</t>
  </si>
  <si>
    <t>GASTOS</t>
  </si>
  <si>
    <t>Remuneraciones al personal Contratado</t>
  </si>
  <si>
    <t>Sobre Sueldos</t>
  </si>
  <si>
    <t>Compensaciones</t>
  </si>
  <si>
    <t>Compensaciòn por desempeño</t>
  </si>
  <si>
    <t>Compensación extraordinaria anual</t>
  </si>
  <si>
    <t>Prestaciones y Bonificaciones a pagar</t>
  </si>
  <si>
    <t>Bono escolar a pagar</t>
  </si>
  <si>
    <t>Vacaciones a Pagar</t>
  </si>
  <si>
    <t>Contribuciones a la Seguridad Social y Riesgo Laboral</t>
  </si>
  <si>
    <t>Servicios de internet y televisión por cable</t>
  </si>
  <si>
    <t>Publicidad, impresión y encuadernación</t>
  </si>
  <si>
    <t>Publicidad y propaganda</t>
  </si>
  <si>
    <t>Viáticos</t>
  </si>
  <si>
    <t>Viáticos y hospedajes fuera del país</t>
  </si>
  <si>
    <t>Alquileres de maquinarias y equipos</t>
  </si>
  <si>
    <t>Seguros</t>
  </si>
  <si>
    <t>Seguro de bienes Inmubles e infraestructura</t>
  </si>
  <si>
    <t xml:space="preserve">Seguro de bienes Muebles </t>
  </si>
  <si>
    <t>Mantenimiento  y reparación equipo de Transporte</t>
  </si>
  <si>
    <t>Servicios de contabilidad y auditoría</t>
  </si>
  <si>
    <t>Servcios de informática y Sistemas Computarizados</t>
  </si>
  <si>
    <t>Otros servicios técnicos profesionales</t>
  </si>
  <si>
    <t>Otras Contrataciones de Servicios</t>
  </si>
  <si>
    <t>Textiles y vestuarios</t>
  </si>
  <si>
    <t>Prenda de Vestir</t>
  </si>
  <si>
    <t>Productos de papel cartón e impresos</t>
  </si>
  <si>
    <t>Productos de papel y cartón</t>
  </si>
  <si>
    <t>Combustibles y Lubricantes</t>
  </si>
  <si>
    <t>Productos y útiles varios</t>
  </si>
  <si>
    <t>Utiles de escritorio oficina informática y de enseñanza</t>
  </si>
  <si>
    <t>Productos y útiles varios n.i.p</t>
  </si>
  <si>
    <t>Mobiliarios y Equipos</t>
  </si>
  <si>
    <t>Vehiculo y equipos de transpote</t>
  </si>
  <si>
    <t>Otros Equipos de Transporte</t>
  </si>
  <si>
    <t>Obras</t>
  </si>
  <si>
    <t>Obras en Edificaciones</t>
  </si>
  <si>
    <t>infraestructura</t>
  </si>
  <si>
    <t>Adquisición de Activos Financieros  con fines de Política</t>
  </si>
  <si>
    <t>conscesión de Préstamos</t>
  </si>
  <si>
    <t>Gastos Financieros</t>
  </si>
  <si>
    <t>Intereses de la Deuda Pública Interna</t>
  </si>
  <si>
    <t>JOSE VENTURA</t>
  </si>
  <si>
    <t>ADMINISTRATIVO FINANCIERO</t>
  </si>
  <si>
    <t>RAFAEL TORIBIO</t>
  </si>
  <si>
    <t>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</si>
</sst>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00B0F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0" fillId="2" borderId="0" xfId="0" applyFill="1"/>
    <xf numFmtId="0" fontId="5" fillId="0" borderId="0" xfId="0" applyFont="1"/>
    <xf numFmtId="43" fontId="0" fillId="0" borderId="0" xfId="1" applyFont="1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4" xfId="0" applyFont="1" applyBorder="1" applyAlignment="1">
      <alignment horizontal="left"/>
    </xf>
    <xf numFmtId="0" fontId="11" fillId="0" borderId="4" xfId="0" applyFont="1" applyBorder="1"/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1" fillId="0" borderId="6" xfId="0" applyFont="1" applyBorder="1"/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0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6" xfId="0" applyFont="1" applyFill="1" applyBorder="1"/>
    <xf numFmtId="0" fontId="10" fillId="2" borderId="11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164" fontId="4" fillId="0" borderId="10" xfId="1" applyNumberFormat="1" applyFont="1" applyFill="1" applyBorder="1"/>
    <xf numFmtId="164" fontId="11" fillId="0" borderId="10" xfId="1" applyNumberFormat="1" applyFont="1" applyFill="1" applyBorder="1"/>
    <xf numFmtId="0" fontId="5" fillId="0" borderId="6" xfId="0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/>
    <xf numFmtId="164" fontId="5" fillId="0" borderId="6" xfId="1" applyNumberFormat="1" applyFont="1" applyFill="1" applyBorder="1"/>
    <xf numFmtId="164" fontId="12" fillId="2" borderId="6" xfId="1" applyNumberFormat="1" applyFont="1" applyFill="1" applyBorder="1"/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/>
    <xf numFmtId="0" fontId="0" fillId="2" borderId="11" xfId="0" applyFill="1" applyBorder="1"/>
    <xf numFmtId="0" fontId="3" fillId="2" borderId="6" xfId="0" applyFont="1" applyFill="1" applyBorder="1" applyAlignment="1">
      <alignment horizontal="center"/>
    </xf>
    <xf numFmtId="0" fontId="4" fillId="2" borderId="11" xfId="0" applyFont="1" applyFill="1" applyBorder="1"/>
    <xf numFmtId="164" fontId="11" fillId="2" borderId="10" xfId="1" applyNumberFormat="1" applyFont="1" applyFill="1" applyBorder="1"/>
    <xf numFmtId="0" fontId="5" fillId="2" borderId="0" xfId="0" applyFont="1" applyFill="1"/>
    <xf numFmtId="164" fontId="4" fillId="0" borderId="14" xfId="1" applyNumberFormat="1" applyFont="1" applyFill="1" applyBorder="1"/>
    <xf numFmtId="164" fontId="4" fillId="2" borderId="14" xfId="1" applyNumberFormat="1" applyFont="1" applyFill="1" applyBorder="1"/>
    <xf numFmtId="164" fontId="4" fillId="0" borderId="6" xfId="1" applyNumberFormat="1" applyFont="1" applyFill="1" applyBorder="1"/>
    <xf numFmtId="164" fontId="11" fillId="2" borderId="6" xfId="1" applyNumberFormat="1" applyFont="1" applyFill="1" applyBorder="1"/>
    <xf numFmtId="0" fontId="5" fillId="2" borderId="0" xfId="0" applyFont="1" applyFill="1" applyBorder="1"/>
    <xf numFmtId="0" fontId="4" fillId="2" borderId="0" xfId="0" applyFont="1" applyFill="1" applyBorder="1"/>
    <xf numFmtId="0" fontId="0" fillId="0" borderId="6" xfId="0" applyBorder="1"/>
    <xf numFmtId="0" fontId="3" fillId="2" borderId="7" xfId="0" applyFont="1" applyFill="1" applyBorder="1" applyAlignment="1">
      <alignment horizontal="center"/>
    </xf>
    <xf numFmtId="164" fontId="12" fillId="0" borderId="6" xfId="1" applyNumberFormat="1" applyFont="1" applyFill="1" applyBorder="1"/>
    <xf numFmtId="164" fontId="11" fillId="0" borderId="14" xfId="1" applyNumberFormat="1" applyFont="1" applyFill="1" applyBorder="1"/>
    <xf numFmtId="0" fontId="2" fillId="2" borderId="6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2" fillId="2" borderId="11" xfId="0" applyFont="1" applyFill="1" applyBorder="1"/>
    <xf numFmtId="164" fontId="14" fillId="0" borderId="6" xfId="1" applyNumberFormat="1" applyFont="1" applyFill="1" applyBorder="1"/>
    <xf numFmtId="0" fontId="3" fillId="2" borderId="11" xfId="0" applyFont="1" applyFill="1" applyBorder="1"/>
    <xf numFmtId="164" fontId="12" fillId="0" borderId="10" xfId="1" applyNumberFormat="1" applyFont="1" applyFill="1" applyBorder="1"/>
    <xf numFmtId="0" fontId="12" fillId="2" borderId="11" xfId="0" applyFont="1" applyFill="1" applyBorder="1"/>
    <xf numFmtId="164" fontId="15" fillId="0" borderId="6" xfId="1" applyNumberFormat="1" applyFont="1" applyFill="1" applyBorder="1"/>
    <xf numFmtId="0" fontId="4" fillId="0" borderId="7" xfId="0" applyFont="1" applyBorder="1" applyAlignment="1">
      <alignment horizontal="center"/>
    </xf>
    <xf numFmtId="164" fontId="4" fillId="0" borderId="6" xfId="0" applyNumberFormat="1" applyFont="1" applyBorder="1"/>
    <xf numFmtId="0" fontId="0" fillId="0" borderId="7" xfId="0" applyBorder="1" applyAlignment="1">
      <alignment horizontal="center"/>
    </xf>
    <xf numFmtId="164" fontId="5" fillId="0" borderId="6" xfId="0" applyNumberFormat="1" applyFont="1" applyBorder="1"/>
    <xf numFmtId="164" fontId="0" fillId="0" borderId="6" xfId="1" applyNumberFormat="1" applyFont="1" applyFill="1" applyBorder="1" applyAlignment="1">
      <alignment horizontal="center"/>
    </xf>
    <xf numFmtId="0" fontId="4" fillId="2" borderId="0" xfId="0" applyFont="1" applyFill="1"/>
    <xf numFmtId="0" fontId="1" fillId="2" borderId="6" xfId="0" applyFont="1" applyFill="1" applyBorder="1" applyAlignment="1">
      <alignment horizontal="center"/>
    </xf>
    <xf numFmtId="0" fontId="16" fillId="2" borderId="0" xfId="0" applyFont="1" applyFill="1"/>
    <xf numFmtId="0" fontId="11" fillId="2" borderId="11" xfId="0" applyFont="1" applyFill="1" applyBorder="1"/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9" xfId="0" applyFill="1" applyBorder="1"/>
    <xf numFmtId="0" fontId="0" fillId="2" borderId="5" xfId="0" applyFill="1" applyBorder="1"/>
    <xf numFmtId="0" fontId="4" fillId="2" borderId="12" xfId="0" applyFont="1" applyFill="1" applyBorder="1"/>
    <xf numFmtId="164" fontId="4" fillId="0" borderId="5" xfId="1" applyNumberFormat="1" applyFont="1" applyFill="1" applyBorder="1"/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4" fillId="2" borderId="1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17" fillId="0" borderId="0" xfId="0" applyFont="1"/>
    <xf numFmtId="164" fontId="4" fillId="0" borderId="8" xfId="0" applyNumberFormat="1" applyFont="1" applyBorder="1"/>
    <xf numFmtId="164" fontId="5" fillId="0" borderId="5" xfId="1" applyNumberFormat="1" applyFont="1" applyFill="1" applyBorder="1"/>
    <xf numFmtId="164" fontId="4" fillId="0" borderId="8" xfId="1" applyNumberFormat="1" applyFont="1" applyFill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acevedo\Downloads\Propuesta%20de%20Presupuesto%202026-ajustado%20a%20$90MM%20aprobados%20V.0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TIVO CON 2026"/>
      <sheetName val="DISTRIBUCION DEL PRES."/>
      <sheetName val="PRESUP-2026A"/>
      <sheetName val="PRESUP.salario 2026"/>
      <sheetName val=" Riesgos Lab y TSS"/>
      <sheetName val="Gastos Corrientes-2026"/>
      <sheetName val="Eventos y Actividades"/>
      <sheetName val="Equipos audiovisuales"/>
      <sheetName val="Politica de incentivos art. 1ro"/>
      <sheetName val="Politica de incentivos art 2do."/>
      <sheetName val="politica de incentivos art. 3ro"/>
      <sheetName val="pólitica de incentivos art. 4to"/>
      <sheetName val="Estimación Eventos "/>
      <sheetName val="Estimado act RRHH-Lucrecia"/>
      <sheetName val="2"/>
      <sheetName val="3"/>
      <sheetName val="4"/>
      <sheetName val="6"/>
      <sheetName val="5"/>
      <sheetName val="Hoja1"/>
      <sheetName val="Hoja2"/>
    </sheetNames>
    <sheetDataSet>
      <sheetData sheetId="0"/>
      <sheetData sheetId="1"/>
      <sheetData sheetId="2"/>
      <sheetData sheetId="3">
        <row r="11">
          <cell r="P11">
            <v>6300000</v>
          </cell>
        </row>
        <row r="37">
          <cell r="P37">
            <v>16032144</v>
          </cell>
        </row>
        <row r="40">
          <cell r="Q40">
            <v>1861012</v>
          </cell>
        </row>
      </sheetData>
      <sheetData sheetId="4">
        <row r="52">
          <cell r="C52">
            <v>162907.53600000002</v>
          </cell>
          <cell r="D52">
            <v>1525690.2936000002</v>
          </cell>
          <cell r="E52">
            <v>1585582.2239999999</v>
          </cell>
        </row>
      </sheetData>
      <sheetData sheetId="5">
        <row r="10">
          <cell r="C10">
            <v>960000</v>
          </cell>
        </row>
        <row r="12">
          <cell r="B12">
            <v>925618.55099999998</v>
          </cell>
        </row>
        <row r="13">
          <cell r="C13">
            <v>113988</v>
          </cell>
        </row>
        <row r="15">
          <cell r="C15">
            <v>241605</v>
          </cell>
        </row>
        <row r="19">
          <cell r="B19">
            <v>35000</v>
          </cell>
        </row>
        <row r="20">
          <cell r="B20">
            <v>24000</v>
          </cell>
        </row>
        <row r="21">
          <cell r="B21">
            <v>23000</v>
          </cell>
        </row>
        <row r="22">
          <cell r="B22">
            <v>2500</v>
          </cell>
        </row>
        <row r="23">
          <cell r="B23">
            <v>11700</v>
          </cell>
        </row>
        <row r="24">
          <cell r="B24">
            <v>46160.4</v>
          </cell>
        </row>
        <row r="25">
          <cell r="B25">
            <v>10393.5</v>
          </cell>
        </row>
        <row r="26">
          <cell r="B26">
            <v>69706.866666666654</v>
          </cell>
        </row>
        <row r="27">
          <cell r="B27">
            <v>21957.333333333332</v>
          </cell>
        </row>
        <row r="28">
          <cell r="B28">
            <v>4652.916666666667</v>
          </cell>
        </row>
        <row r="29">
          <cell r="B29">
            <v>4603.895833333333</v>
          </cell>
        </row>
        <row r="37">
          <cell r="E37">
            <v>315000</v>
          </cell>
        </row>
        <row r="42">
          <cell r="B42">
            <v>10500</v>
          </cell>
        </row>
        <row r="44">
          <cell r="B44">
            <v>910500</v>
          </cell>
        </row>
        <row r="52">
          <cell r="C52">
            <v>110017.09</v>
          </cell>
        </row>
        <row r="56">
          <cell r="C56">
            <v>93000</v>
          </cell>
        </row>
        <row r="57">
          <cell r="B57">
            <v>2640000</v>
          </cell>
        </row>
        <row r="59">
          <cell r="B59">
            <v>424800</v>
          </cell>
        </row>
        <row r="61">
          <cell r="B61">
            <v>120000</v>
          </cell>
        </row>
      </sheetData>
      <sheetData sheetId="6">
        <row r="13">
          <cell r="G13">
            <v>1077000</v>
          </cell>
        </row>
        <row r="15">
          <cell r="G15">
            <v>297000</v>
          </cell>
        </row>
        <row r="16">
          <cell r="G16">
            <v>2970000</v>
          </cell>
        </row>
        <row r="17">
          <cell r="G17">
            <v>856000</v>
          </cell>
        </row>
        <row r="19">
          <cell r="G19">
            <v>9208704</v>
          </cell>
        </row>
        <row r="23">
          <cell r="G23">
            <v>2744000</v>
          </cell>
        </row>
        <row r="28">
          <cell r="G28">
            <v>2543840</v>
          </cell>
        </row>
        <row r="37">
          <cell r="G37">
            <v>1620000</v>
          </cell>
        </row>
        <row r="40">
          <cell r="G40">
            <v>13120</v>
          </cell>
        </row>
        <row r="46">
          <cell r="G46">
            <v>708000</v>
          </cell>
        </row>
        <row r="53">
          <cell r="G53">
            <v>13120</v>
          </cell>
        </row>
        <row r="57">
          <cell r="G57">
            <v>620000</v>
          </cell>
        </row>
        <row r="68">
          <cell r="F68">
            <v>2100000</v>
          </cell>
        </row>
        <row r="71">
          <cell r="G71">
            <v>1062000</v>
          </cell>
        </row>
        <row r="72">
          <cell r="G72">
            <v>47010</v>
          </cell>
        </row>
        <row r="73">
          <cell r="G73">
            <v>9912</v>
          </cell>
        </row>
        <row r="77">
          <cell r="G77">
            <v>0</v>
          </cell>
        </row>
        <row r="84">
          <cell r="F84">
            <v>165000</v>
          </cell>
        </row>
        <row r="87">
          <cell r="F87">
            <v>273000</v>
          </cell>
        </row>
        <row r="88">
          <cell r="F88">
            <v>499590</v>
          </cell>
        </row>
        <row r="90">
          <cell r="F90">
            <v>30000</v>
          </cell>
        </row>
        <row r="92">
          <cell r="G92">
            <v>396000</v>
          </cell>
        </row>
        <row r="98">
          <cell r="F98">
            <v>59000</v>
          </cell>
        </row>
        <row r="99">
          <cell r="F99">
            <v>180000</v>
          </cell>
        </row>
        <row r="100">
          <cell r="F100">
            <v>200000</v>
          </cell>
        </row>
        <row r="101">
          <cell r="F101">
            <v>80000</v>
          </cell>
        </row>
        <row r="102">
          <cell r="F102">
            <v>118000</v>
          </cell>
        </row>
        <row r="103">
          <cell r="F103">
            <v>225000</v>
          </cell>
        </row>
        <row r="104">
          <cell r="F104">
            <v>200000</v>
          </cell>
        </row>
        <row r="105">
          <cell r="F105">
            <v>50000</v>
          </cell>
        </row>
        <row r="106">
          <cell r="F106">
            <v>85000</v>
          </cell>
        </row>
        <row r="107">
          <cell r="F107">
            <v>2837000</v>
          </cell>
        </row>
        <row r="110">
          <cell r="F110">
            <v>250000</v>
          </cell>
        </row>
        <row r="111">
          <cell r="F111">
            <v>200000</v>
          </cell>
        </row>
        <row r="113">
          <cell r="G113">
            <v>2566000</v>
          </cell>
        </row>
      </sheetData>
      <sheetData sheetId="7"/>
      <sheetData sheetId="8">
        <row r="26">
          <cell r="E26">
            <v>190000</v>
          </cell>
        </row>
      </sheetData>
      <sheetData sheetId="9">
        <row r="23">
          <cell r="E23">
            <v>1593412</v>
          </cell>
        </row>
      </sheetData>
      <sheetData sheetId="10">
        <row r="33">
          <cell r="D33">
            <v>1362012</v>
          </cell>
        </row>
      </sheetData>
      <sheetData sheetId="11">
        <row r="34">
          <cell r="D34">
            <v>2847012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65"/>
  <sheetViews>
    <sheetView tabSelected="1" topLeftCell="F1" workbookViewId="0">
      <selection activeCell="H136" sqref="H136"/>
    </sheetView>
  </sheetViews>
  <sheetFormatPr baseColWidth="10" defaultRowHeight="15" x14ac:dyDescent="0.25"/>
  <cols>
    <col min="1" max="1" width="4.7109375" customWidth="1"/>
    <col min="2" max="2" width="7.85546875" customWidth="1"/>
    <col min="3" max="3" width="7.42578125" bestFit="1" customWidth="1"/>
    <col min="4" max="4" width="8.140625" bestFit="1" customWidth="1"/>
    <col min="5" max="5" width="4.5703125" bestFit="1" customWidth="1"/>
    <col min="6" max="6" width="57.5703125" customWidth="1"/>
    <col min="7" max="7" width="14" bestFit="1" customWidth="1"/>
    <col min="8" max="8" width="15.85546875" bestFit="1" customWidth="1"/>
    <col min="248" max="248" width="4.7109375" customWidth="1"/>
    <col min="249" max="249" width="7.85546875" customWidth="1"/>
    <col min="250" max="250" width="7.42578125" bestFit="1" customWidth="1"/>
    <col min="251" max="251" width="8.140625" bestFit="1" customWidth="1"/>
    <col min="252" max="252" width="4.5703125" bestFit="1" customWidth="1"/>
    <col min="253" max="253" width="57.5703125" customWidth="1"/>
    <col min="254" max="254" width="14" bestFit="1" customWidth="1"/>
    <col min="255" max="255" width="15.85546875" bestFit="1" customWidth="1"/>
    <col min="256" max="256" width="5.7109375" customWidth="1"/>
    <col min="257" max="257" width="11" customWidth="1"/>
    <col min="258" max="258" width="6" customWidth="1"/>
    <col min="259" max="259" width="13.140625" customWidth="1"/>
    <col min="260" max="260" width="15" bestFit="1" customWidth="1"/>
    <col min="261" max="261" width="16.42578125" bestFit="1" customWidth="1"/>
    <col min="262" max="262" width="18.28515625" bestFit="1" customWidth="1"/>
    <col min="263" max="263" width="12.42578125" customWidth="1"/>
    <col min="504" max="504" width="4.7109375" customWidth="1"/>
    <col min="505" max="505" width="7.85546875" customWidth="1"/>
    <col min="506" max="506" width="7.42578125" bestFit="1" customWidth="1"/>
    <col min="507" max="507" width="8.140625" bestFit="1" customWidth="1"/>
    <col min="508" max="508" width="4.5703125" bestFit="1" customWidth="1"/>
    <col min="509" max="509" width="57.5703125" customWidth="1"/>
    <col min="510" max="510" width="14" bestFit="1" customWidth="1"/>
    <col min="511" max="511" width="15.85546875" bestFit="1" customWidth="1"/>
    <col min="512" max="512" width="5.7109375" customWidth="1"/>
    <col min="513" max="513" width="11" customWidth="1"/>
    <col min="514" max="514" width="6" customWidth="1"/>
    <col min="515" max="515" width="13.140625" customWidth="1"/>
    <col min="516" max="516" width="15" bestFit="1" customWidth="1"/>
    <col min="517" max="517" width="16.42578125" bestFit="1" customWidth="1"/>
    <col min="518" max="518" width="18.28515625" bestFit="1" customWidth="1"/>
    <col min="519" max="519" width="12.42578125" customWidth="1"/>
    <col min="760" max="760" width="4.7109375" customWidth="1"/>
    <col min="761" max="761" width="7.85546875" customWidth="1"/>
    <col min="762" max="762" width="7.42578125" bestFit="1" customWidth="1"/>
    <col min="763" max="763" width="8.140625" bestFit="1" customWidth="1"/>
    <col min="764" max="764" width="4.5703125" bestFit="1" customWidth="1"/>
    <col min="765" max="765" width="57.5703125" customWidth="1"/>
    <col min="766" max="766" width="14" bestFit="1" customWidth="1"/>
    <col min="767" max="767" width="15.85546875" bestFit="1" customWidth="1"/>
    <col min="768" max="768" width="5.7109375" customWidth="1"/>
    <col min="769" max="769" width="11" customWidth="1"/>
    <col min="770" max="770" width="6" customWidth="1"/>
    <col min="771" max="771" width="13.140625" customWidth="1"/>
    <col min="772" max="772" width="15" bestFit="1" customWidth="1"/>
    <col min="773" max="773" width="16.42578125" bestFit="1" customWidth="1"/>
    <col min="774" max="774" width="18.28515625" bestFit="1" customWidth="1"/>
    <col min="775" max="775" width="12.42578125" customWidth="1"/>
    <col min="1016" max="1016" width="4.7109375" customWidth="1"/>
    <col min="1017" max="1017" width="7.85546875" customWidth="1"/>
    <col min="1018" max="1018" width="7.42578125" bestFit="1" customWidth="1"/>
    <col min="1019" max="1019" width="8.140625" bestFit="1" customWidth="1"/>
    <col min="1020" max="1020" width="4.5703125" bestFit="1" customWidth="1"/>
    <col min="1021" max="1021" width="57.5703125" customWidth="1"/>
    <col min="1022" max="1022" width="14" bestFit="1" customWidth="1"/>
    <col min="1023" max="1023" width="15.85546875" bestFit="1" customWidth="1"/>
    <col min="1024" max="1024" width="5.7109375" customWidth="1"/>
    <col min="1025" max="1025" width="11" customWidth="1"/>
    <col min="1026" max="1026" width="6" customWidth="1"/>
    <col min="1027" max="1027" width="13.140625" customWidth="1"/>
    <col min="1028" max="1028" width="15" bestFit="1" customWidth="1"/>
    <col min="1029" max="1029" width="16.42578125" bestFit="1" customWidth="1"/>
    <col min="1030" max="1030" width="18.28515625" bestFit="1" customWidth="1"/>
    <col min="1031" max="1031" width="12.42578125" customWidth="1"/>
    <col min="1272" max="1272" width="4.7109375" customWidth="1"/>
    <col min="1273" max="1273" width="7.85546875" customWidth="1"/>
    <col min="1274" max="1274" width="7.42578125" bestFit="1" customWidth="1"/>
    <col min="1275" max="1275" width="8.140625" bestFit="1" customWidth="1"/>
    <col min="1276" max="1276" width="4.5703125" bestFit="1" customWidth="1"/>
    <col min="1277" max="1277" width="57.5703125" customWidth="1"/>
    <col min="1278" max="1278" width="14" bestFit="1" customWidth="1"/>
    <col min="1279" max="1279" width="15.85546875" bestFit="1" customWidth="1"/>
    <col min="1280" max="1280" width="5.7109375" customWidth="1"/>
    <col min="1281" max="1281" width="11" customWidth="1"/>
    <col min="1282" max="1282" width="6" customWidth="1"/>
    <col min="1283" max="1283" width="13.140625" customWidth="1"/>
    <col min="1284" max="1284" width="15" bestFit="1" customWidth="1"/>
    <col min="1285" max="1285" width="16.42578125" bestFit="1" customWidth="1"/>
    <col min="1286" max="1286" width="18.28515625" bestFit="1" customWidth="1"/>
    <col min="1287" max="1287" width="12.42578125" customWidth="1"/>
    <col min="1528" max="1528" width="4.7109375" customWidth="1"/>
    <col min="1529" max="1529" width="7.85546875" customWidth="1"/>
    <col min="1530" max="1530" width="7.42578125" bestFit="1" customWidth="1"/>
    <col min="1531" max="1531" width="8.140625" bestFit="1" customWidth="1"/>
    <col min="1532" max="1532" width="4.5703125" bestFit="1" customWidth="1"/>
    <col min="1533" max="1533" width="57.5703125" customWidth="1"/>
    <col min="1534" max="1534" width="14" bestFit="1" customWidth="1"/>
    <col min="1535" max="1535" width="15.85546875" bestFit="1" customWidth="1"/>
    <col min="1536" max="1536" width="5.7109375" customWidth="1"/>
    <col min="1537" max="1537" width="11" customWidth="1"/>
    <col min="1538" max="1538" width="6" customWidth="1"/>
    <col min="1539" max="1539" width="13.140625" customWidth="1"/>
    <col min="1540" max="1540" width="15" bestFit="1" customWidth="1"/>
    <col min="1541" max="1541" width="16.42578125" bestFit="1" customWidth="1"/>
    <col min="1542" max="1542" width="18.28515625" bestFit="1" customWidth="1"/>
    <col min="1543" max="1543" width="12.42578125" customWidth="1"/>
    <col min="1784" max="1784" width="4.7109375" customWidth="1"/>
    <col min="1785" max="1785" width="7.85546875" customWidth="1"/>
    <col min="1786" max="1786" width="7.42578125" bestFit="1" customWidth="1"/>
    <col min="1787" max="1787" width="8.140625" bestFit="1" customWidth="1"/>
    <col min="1788" max="1788" width="4.5703125" bestFit="1" customWidth="1"/>
    <col min="1789" max="1789" width="57.5703125" customWidth="1"/>
    <col min="1790" max="1790" width="14" bestFit="1" customWidth="1"/>
    <col min="1791" max="1791" width="15.85546875" bestFit="1" customWidth="1"/>
    <col min="1792" max="1792" width="5.7109375" customWidth="1"/>
    <col min="1793" max="1793" width="11" customWidth="1"/>
    <col min="1794" max="1794" width="6" customWidth="1"/>
    <col min="1795" max="1795" width="13.140625" customWidth="1"/>
    <col min="1796" max="1796" width="15" bestFit="1" customWidth="1"/>
    <col min="1797" max="1797" width="16.42578125" bestFit="1" customWidth="1"/>
    <col min="1798" max="1798" width="18.28515625" bestFit="1" customWidth="1"/>
    <col min="1799" max="1799" width="12.42578125" customWidth="1"/>
    <col min="2040" max="2040" width="4.7109375" customWidth="1"/>
    <col min="2041" max="2041" width="7.85546875" customWidth="1"/>
    <col min="2042" max="2042" width="7.42578125" bestFit="1" customWidth="1"/>
    <col min="2043" max="2043" width="8.140625" bestFit="1" customWidth="1"/>
    <col min="2044" max="2044" width="4.5703125" bestFit="1" customWidth="1"/>
    <col min="2045" max="2045" width="57.5703125" customWidth="1"/>
    <col min="2046" max="2046" width="14" bestFit="1" customWidth="1"/>
    <col min="2047" max="2047" width="15.85546875" bestFit="1" customWidth="1"/>
    <col min="2048" max="2048" width="5.7109375" customWidth="1"/>
    <col min="2049" max="2049" width="11" customWidth="1"/>
    <col min="2050" max="2050" width="6" customWidth="1"/>
    <col min="2051" max="2051" width="13.140625" customWidth="1"/>
    <col min="2052" max="2052" width="15" bestFit="1" customWidth="1"/>
    <col min="2053" max="2053" width="16.42578125" bestFit="1" customWidth="1"/>
    <col min="2054" max="2054" width="18.28515625" bestFit="1" customWidth="1"/>
    <col min="2055" max="2055" width="12.42578125" customWidth="1"/>
    <col min="2296" max="2296" width="4.7109375" customWidth="1"/>
    <col min="2297" max="2297" width="7.85546875" customWidth="1"/>
    <col min="2298" max="2298" width="7.42578125" bestFit="1" customWidth="1"/>
    <col min="2299" max="2299" width="8.140625" bestFit="1" customWidth="1"/>
    <col min="2300" max="2300" width="4.5703125" bestFit="1" customWidth="1"/>
    <col min="2301" max="2301" width="57.5703125" customWidth="1"/>
    <col min="2302" max="2302" width="14" bestFit="1" customWidth="1"/>
    <col min="2303" max="2303" width="15.85546875" bestFit="1" customWidth="1"/>
    <col min="2304" max="2304" width="5.7109375" customWidth="1"/>
    <col min="2305" max="2305" width="11" customWidth="1"/>
    <col min="2306" max="2306" width="6" customWidth="1"/>
    <col min="2307" max="2307" width="13.140625" customWidth="1"/>
    <col min="2308" max="2308" width="15" bestFit="1" customWidth="1"/>
    <col min="2309" max="2309" width="16.42578125" bestFit="1" customWidth="1"/>
    <col min="2310" max="2310" width="18.28515625" bestFit="1" customWidth="1"/>
    <col min="2311" max="2311" width="12.42578125" customWidth="1"/>
    <col min="2552" max="2552" width="4.7109375" customWidth="1"/>
    <col min="2553" max="2553" width="7.85546875" customWidth="1"/>
    <col min="2554" max="2554" width="7.42578125" bestFit="1" customWidth="1"/>
    <col min="2555" max="2555" width="8.140625" bestFit="1" customWidth="1"/>
    <col min="2556" max="2556" width="4.5703125" bestFit="1" customWidth="1"/>
    <col min="2557" max="2557" width="57.5703125" customWidth="1"/>
    <col min="2558" max="2558" width="14" bestFit="1" customWidth="1"/>
    <col min="2559" max="2559" width="15.85546875" bestFit="1" customWidth="1"/>
    <col min="2560" max="2560" width="5.7109375" customWidth="1"/>
    <col min="2561" max="2561" width="11" customWidth="1"/>
    <col min="2562" max="2562" width="6" customWidth="1"/>
    <col min="2563" max="2563" width="13.140625" customWidth="1"/>
    <col min="2564" max="2564" width="15" bestFit="1" customWidth="1"/>
    <col min="2565" max="2565" width="16.42578125" bestFit="1" customWidth="1"/>
    <col min="2566" max="2566" width="18.28515625" bestFit="1" customWidth="1"/>
    <col min="2567" max="2567" width="12.42578125" customWidth="1"/>
    <col min="2808" max="2808" width="4.7109375" customWidth="1"/>
    <col min="2809" max="2809" width="7.85546875" customWidth="1"/>
    <col min="2810" max="2810" width="7.42578125" bestFit="1" customWidth="1"/>
    <col min="2811" max="2811" width="8.140625" bestFit="1" customWidth="1"/>
    <col min="2812" max="2812" width="4.5703125" bestFit="1" customWidth="1"/>
    <col min="2813" max="2813" width="57.5703125" customWidth="1"/>
    <col min="2814" max="2814" width="14" bestFit="1" customWidth="1"/>
    <col min="2815" max="2815" width="15.85546875" bestFit="1" customWidth="1"/>
    <col min="2816" max="2816" width="5.7109375" customWidth="1"/>
    <col min="2817" max="2817" width="11" customWidth="1"/>
    <col min="2818" max="2818" width="6" customWidth="1"/>
    <col min="2819" max="2819" width="13.140625" customWidth="1"/>
    <col min="2820" max="2820" width="15" bestFit="1" customWidth="1"/>
    <col min="2821" max="2821" width="16.42578125" bestFit="1" customWidth="1"/>
    <col min="2822" max="2822" width="18.28515625" bestFit="1" customWidth="1"/>
    <col min="2823" max="2823" width="12.42578125" customWidth="1"/>
    <col min="3064" max="3064" width="4.7109375" customWidth="1"/>
    <col min="3065" max="3065" width="7.85546875" customWidth="1"/>
    <col min="3066" max="3066" width="7.42578125" bestFit="1" customWidth="1"/>
    <col min="3067" max="3067" width="8.140625" bestFit="1" customWidth="1"/>
    <col min="3068" max="3068" width="4.5703125" bestFit="1" customWidth="1"/>
    <col min="3069" max="3069" width="57.5703125" customWidth="1"/>
    <col min="3070" max="3070" width="14" bestFit="1" customWidth="1"/>
    <col min="3071" max="3071" width="15.85546875" bestFit="1" customWidth="1"/>
    <col min="3072" max="3072" width="5.7109375" customWidth="1"/>
    <col min="3073" max="3073" width="11" customWidth="1"/>
    <col min="3074" max="3074" width="6" customWidth="1"/>
    <col min="3075" max="3075" width="13.140625" customWidth="1"/>
    <col min="3076" max="3076" width="15" bestFit="1" customWidth="1"/>
    <col min="3077" max="3077" width="16.42578125" bestFit="1" customWidth="1"/>
    <col min="3078" max="3078" width="18.28515625" bestFit="1" customWidth="1"/>
    <col min="3079" max="3079" width="12.42578125" customWidth="1"/>
    <col min="3320" max="3320" width="4.7109375" customWidth="1"/>
    <col min="3321" max="3321" width="7.85546875" customWidth="1"/>
    <col min="3322" max="3322" width="7.42578125" bestFit="1" customWidth="1"/>
    <col min="3323" max="3323" width="8.140625" bestFit="1" customWidth="1"/>
    <col min="3324" max="3324" width="4.5703125" bestFit="1" customWidth="1"/>
    <col min="3325" max="3325" width="57.5703125" customWidth="1"/>
    <col min="3326" max="3326" width="14" bestFit="1" customWidth="1"/>
    <col min="3327" max="3327" width="15.85546875" bestFit="1" customWidth="1"/>
    <col min="3328" max="3328" width="5.7109375" customWidth="1"/>
    <col min="3329" max="3329" width="11" customWidth="1"/>
    <col min="3330" max="3330" width="6" customWidth="1"/>
    <col min="3331" max="3331" width="13.140625" customWidth="1"/>
    <col min="3332" max="3332" width="15" bestFit="1" customWidth="1"/>
    <col min="3333" max="3333" width="16.42578125" bestFit="1" customWidth="1"/>
    <col min="3334" max="3334" width="18.28515625" bestFit="1" customWidth="1"/>
    <col min="3335" max="3335" width="12.42578125" customWidth="1"/>
    <col min="3576" max="3576" width="4.7109375" customWidth="1"/>
    <col min="3577" max="3577" width="7.85546875" customWidth="1"/>
    <col min="3578" max="3578" width="7.42578125" bestFit="1" customWidth="1"/>
    <col min="3579" max="3579" width="8.140625" bestFit="1" customWidth="1"/>
    <col min="3580" max="3580" width="4.5703125" bestFit="1" customWidth="1"/>
    <col min="3581" max="3581" width="57.5703125" customWidth="1"/>
    <col min="3582" max="3582" width="14" bestFit="1" customWidth="1"/>
    <col min="3583" max="3583" width="15.85546875" bestFit="1" customWidth="1"/>
    <col min="3584" max="3584" width="5.7109375" customWidth="1"/>
    <col min="3585" max="3585" width="11" customWidth="1"/>
    <col min="3586" max="3586" width="6" customWidth="1"/>
    <col min="3587" max="3587" width="13.140625" customWidth="1"/>
    <col min="3588" max="3588" width="15" bestFit="1" customWidth="1"/>
    <col min="3589" max="3589" width="16.42578125" bestFit="1" customWidth="1"/>
    <col min="3590" max="3590" width="18.28515625" bestFit="1" customWidth="1"/>
    <col min="3591" max="3591" width="12.42578125" customWidth="1"/>
    <col min="3832" max="3832" width="4.7109375" customWidth="1"/>
    <col min="3833" max="3833" width="7.85546875" customWidth="1"/>
    <col min="3834" max="3834" width="7.42578125" bestFit="1" customWidth="1"/>
    <col min="3835" max="3835" width="8.140625" bestFit="1" customWidth="1"/>
    <col min="3836" max="3836" width="4.5703125" bestFit="1" customWidth="1"/>
    <col min="3837" max="3837" width="57.5703125" customWidth="1"/>
    <col min="3838" max="3838" width="14" bestFit="1" customWidth="1"/>
    <col min="3839" max="3839" width="15.85546875" bestFit="1" customWidth="1"/>
    <col min="3840" max="3840" width="5.7109375" customWidth="1"/>
    <col min="3841" max="3841" width="11" customWidth="1"/>
    <col min="3842" max="3842" width="6" customWidth="1"/>
    <col min="3843" max="3843" width="13.140625" customWidth="1"/>
    <col min="3844" max="3844" width="15" bestFit="1" customWidth="1"/>
    <col min="3845" max="3845" width="16.42578125" bestFit="1" customWidth="1"/>
    <col min="3846" max="3846" width="18.28515625" bestFit="1" customWidth="1"/>
    <col min="3847" max="3847" width="12.42578125" customWidth="1"/>
    <col min="4088" max="4088" width="4.7109375" customWidth="1"/>
    <col min="4089" max="4089" width="7.85546875" customWidth="1"/>
    <col min="4090" max="4090" width="7.42578125" bestFit="1" customWidth="1"/>
    <col min="4091" max="4091" width="8.140625" bestFit="1" customWidth="1"/>
    <col min="4092" max="4092" width="4.5703125" bestFit="1" customWidth="1"/>
    <col min="4093" max="4093" width="57.5703125" customWidth="1"/>
    <col min="4094" max="4094" width="14" bestFit="1" customWidth="1"/>
    <col min="4095" max="4095" width="15.85546875" bestFit="1" customWidth="1"/>
    <col min="4096" max="4096" width="5.7109375" customWidth="1"/>
    <col min="4097" max="4097" width="11" customWidth="1"/>
    <col min="4098" max="4098" width="6" customWidth="1"/>
    <col min="4099" max="4099" width="13.140625" customWidth="1"/>
    <col min="4100" max="4100" width="15" bestFit="1" customWidth="1"/>
    <col min="4101" max="4101" width="16.42578125" bestFit="1" customWidth="1"/>
    <col min="4102" max="4102" width="18.28515625" bestFit="1" customWidth="1"/>
    <col min="4103" max="4103" width="12.42578125" customWidth="1"/>
    <col min="4344" max="4344" width="4.7109375" customWidth="1"/>
    <col min="4345" max="4345" width="7.85546875" customWidth="1"/>
    <col min="4346" max="4346" width="7.42578125" bestFit="1" customWidth="1"/>
    <col min="4347" max="4347" width="8.140625" bestFit="1" customWidth="1"/>
    <col min="4348" max="4348" width="4.5703125" bestFit="1" customWidth="1"/>
    <col min="4349" max="4349" width="57.5703125" customWidth="1"/>
    <col min="4350" max="4350" width="14" bestFit="1" customWidth="1"/>
    <col min="4351" max="4351" width="15.85546875" bestFit="1" customWidth="1"/>
    <col min="4352" max="4352" width="5.7109375" customWidth="1"/>
    <col min="4353" max="4353" width="11" customWidth="1"/>
    <col min="4354" max="4354" width="6" customWidth="1"/>
    <col min="4355" max="4355" width="13.140625" customWidth="1"/>
    <col min="4356" max="4356" width="15" bestFit="1" customWidth="1"/>
    <col min="4357" max="4357" width="16.42578125" bestFit="1" customWidth="1"/>
    <col min="4358" max="4358" width="18.28515625" bestFit="1" customWidth="1"/>
    <col min="4359" max="4359" width="12.42578125" customWidth="1"/>
    <col min="4600" max="4600" width="4.7109375" customWidth="1"/>
    <col min="4601" max="4601" width="7.85546875" customWidth="1"/>
    <col min="4602" max="4602" width="7.42578125" bestFit="1" customWidth="1"/>
    <col min="4603" max="4603" width="8.140625" bestFit="1" customWidth="1"/>
    <col min="4604" max="4604" width="4.5703125" bestFit="1" customWidth="1"/>
    <col min="4605" max="4605" width="57.5703125" customWidth="1"/>
    <col min="4606" max="4606" width="14" bestFit="1" customWidth="1"/>
    <col min="4607" max="4607" width="15.85546875" bestFit="1" customWidth="1"/>
    <col min="4608" max="4608" width="5.7109375" customWidth="1"/>
    <col min="4609" max="4609" width="11" customWidth="1"/>
    <col min="4610" max="4610" width="6" customWidth="1"/>
    <col min="4611" max="4611" width="13.140625" customWidth="1"/>
    <col min="4612" max="4612" width="15" bestFit="1" customWidth="1"/>
    <col min="4613" max="4613" width="16.42578125" bestFit="1" customWidth="1"/>
    <col min="4614" max="4614" width="18.28515625" bestFit="1" customWidth="1"/>
    <col min="4615" max="4615" width="12.42578125" customWidth="1"/>
    <col min="4856" max="4856" width="4.7109375" customWidth="1"/>
    <col min="4857" max="4857" width="7.85546875" customWidth="1"/>
    <col min="4858" max="4858" width="7.42578125" bestFit="1" customWidth="1"/>
    <col min="4859" max="4859" width="8.140625" bestFit="1" customWidth="1"/>
    <col min="4860" max="4860" width="4.5703125" bestFit="1" customWidth="1"/>
    <col min="4861" max="4861" width="57.5703125" customWidth="1"/>
    <col min="4862" max="4862" width="14" bestFit="1" customWidth="1"/>
    <col min="4863" max="4863" width="15.85546875" bestFit="1" customWidth="1"/>
    <col min="4864" max="4864" width="5.7109375" customWidth="1"/>
    <col min="4865" max="4865" width="11" customWidth="1"/>
    <col min="4866" max="4866" width="6" customWidth="1"/>
    <col min="4867" max="4867" width="13.140625" customWidth="1"/>
    <col min="4868" max="4868" width="15" bestFit="1" customWidth="1"/>
    <col min="4869" max="4869" width="16.42578125" bestFit="1" customWidth="1"/>
    <col min="4870" max="4870" width="18.28515625" bestFit="1" customWidth="1"/>
    <col min="4871" max="4871" width="12.42578125" customWidth="1"/>
    <col min="5112" max="5112" width="4.7109375" customWidth="1"/>
    <col min="5113" max="5113" width="7.85546875" customWidth="1"/>
    <col min="5114" max="5114" width="7.42578125" bestFit="1" customWidth="1"/>
    <col min="5115" max="5115" width="8.140625" bestFit="1" customWidth="1"/>
    <col min="5116" max="5116" width="4.5703125" bestFit="1" customWidth="1"/>
    <col min="5117" max="5117" width="57.5703125" customWidth="1"/>
    <col min="5118" max="5118" width="14" bestFit="1" customWidth="1"/>
    <col min="5119" max="5119" width="15.85546875" bestFit="1" customWidth="1"/>
    <col min="5120" max="5120" width="5.7109375" customWidth="1"/>
    <col min="5121" max="5121" width="11" customWidth="1"/>
    <col min="5122" max="5122" width="6" customWidth="1"/>
    <col min="5123" max="5123" width="13.140625" customWidth="1"/>
    <col min="5124" max="5124" width="15" bestFit="1" customWidth="1"/>
    <col min="5125" max="5125" width="16.42578125" bestFit="1" customWidth="1"/>
    <col min="5126" max="5126" width="18.28515625" bestFit="1" customWidth="1"/>
    <col min="5127" max="5127" width="12.42578125" customWidth="1"/>
    <col min="5368" max="5368" width="4.7109375" customWidth="1"/>
    <col min="5369" max="5369" width="7.85546875" customWidth="1"/>
    <col min="5370" max="5370" width="7.42578125" bestFit="1" customWidth="1"/>
    <col min="5371" max="5371" width="8.140625" bestFit="1" customWidth="1"/>
    <col min="5372" max="5372" width="4.5703125" bestFit="1" customWidth="1"/>
    <col min="5373" max="5373" width="57.5703125" customWidth="1"/>
    <col min="5374" max="5374" width="14" bestFit="1" customWidth="1"/>
    <col min="5375" max="5375" width="15.85546875" bestFit="1" customWidth="1"/>
    <col min="5376" max="5376" width="5.7109375" customWidth="1"/>
    <col min="5377" max="5377" width="11" customWidth="1"/>
    <col min="5378" max="5378" width="6" customWidth="1"/>
    <col min="5379" max="5379" width="13.140625" customWidth="1"/>
    <col min="5380" max="5380" width="15" bestFit="1" customWidth="1"/>
    <col min="5381" max="5381" width="16.42578125" bestFit="1" customWidth="1"/>
    <col min="5382" max="5382" width="18.28515625" bestFit="1" customWidth="1"/>
    <col min="5383" max="5383" width="12.42578125" customWidth="1"/>
    <col min="5624" max="5624" width="4.7109375" customWidth="1"/>
    <col min="5625" max="5625" width="7.85546875" customWidth="1"/>
    <col min="5626" max="5626" width="7.42578125" bestFit="1" customWidth="1"/>
    <col min="5627" max="5627" width="8.140625" bestFit="1" customWidth="1"/>
    <col min="5628" max="5628" width="4.5703125" bestFit="1" customWidth="1"/>
    <col min="5629" max="5629" width="57.5703125" customWidth="1"/>
    <col min="5630" max="5630" width="14" bestFit="1" customWidth="1"/>
    <col min="5631" max="5631" width="15.85546875" bestFit="1" customWidth="1"/>
    <col min="5632" max="5632" width="5.7109375" customWidth="1"/>
    <col min="5633" max="5633" width="11" customWidth="1"/>
    <col min="5634" max="5634" width="6" customWidth="1"/>
    <col min="5635" max="5635" width="13.140625" customWidth="1"/>
    <col min="5636" max="5636" width="15" bestFit="1" customWidth="1"/>
    <col min="5637" max="5637" width="16.42578125" bestFit="1" customWidth="1"/>
    <col min="5638" max="5638" width="18.28515625" bestFit="1" customWidth="1"/>
    <col min="5639" max="5639" width="12.42578125" customWidth="1"/>
    <col min="5880" max="5880" width="4.7109375" customWidth="1"/>
    <col min="5881" max="5881" width="7.85546875" customWidth="1"/>
    <col min="5882" max="5882" width="7.42578125" bestFit="1" customWidth="1"/>
    <col min="5883" max="5883" width="8.140625" bestFit="1" customWidth="1"/>
    <col min="5884" max="5884" width="4.5703125" bestFit="1" customWidth="1"/>
    <col min="5885" max="5885" width="57.5703125" customWidth="1"/>
    <col min="5886" max="5886" width="14" bestFit="1" customWidth="1"/>
    <col min="5887" max="5887" width="15.85546875" bestFit="1" customWidth="1"/>
    <col min="5888" max="5888" width="5.7109375" customWidth="1"/>
    <col min="5889" max="5889" width="11" customWidth="1"/>
    <col min="5890" max="5890" width="6" customWidth="1"/>
    <col min="5891" max="5891" width="13.140625" customWidth="1"/>
    <col min="5892" max="5892" width="15" bestFit="1" customWidth="1"/>
    <col min="5893" max="5893" width="16.42578125" bestFit="1" customWidth="1"/>
    <col min="5894" max="5894" width="18.28515625" bestFit="1" customWidth="1"/>
    <col min="5895" max="5895" width="12.42578125" customWidth="1"/>
    <col min="6136" max="6136" width="4.7109375" customWidth="1"/>
    <col min="6137" max="6137" width="7.85546875" customWidth="1"/>
    <col min="6138" max="6138" width="7.42578125" bestFit="1" customWidth="1"/>
    <col min="6139" max="6139" width="8.140625" bestFit="1" customWidth="1"/>
    <col min="6140" max="6140" width="4.5703125" bestFit="1" customWidth="1"/>
    <col min="6141" max="6141" width="57.5703125" customWidth="1"/>
    <col min="6142" max="6142" width="14" bestFit="1" customWidth="1"/>
    <col min="6143" max="6143" width="15.85546875" bestFit="1" customWidth="1"/>
    <col min="6144" max="6144" width="5.7109375" customWidth="1"/>
    <col min="6145" max="6145" width="11" customWidth="1"/>
    <col min="6146" max="6146" width="6" customWidth="1"/>
    <col min="6147" max="6147" width="13.140625" customWidth="1"/>
    <col min="6148" max="6148" width="15" bestFit="1" customWidth="1"/>
    <col min="6149" max="6149" width="16.42578125" bestFit="1" customWidth="1"/>
    <col min="6150" max="6150" width="18.28515625" bestFit="1" customWidth="1"/>
    <col min="6151" max="6151" width="12.42578125" customWidth="1"/>
    <col min="6392" max="6392" width="4.7109375" customWidth="1"/>
    <col min="6393" max="6393" width="7.85546875" customWidth="1"/>
    <col min="6394" max="6394" width="7.42578125" bestFit="1" customWidth="1"/>
    <col min="6395" max="6395" width="8.140625" bestFit="1" customWidth="1"/>
    <col min="6396" max="6396" width="4.5703125" bestFit="1" customWidth="1"/>
    <col min="6397" max="6397" width="57.5703125" customWidth="1"/>
    <col min="6398" max="6398" width="14" bestFit="1" customWidth="1"/>
    <col min="6399" max="6399" width="15.85546875" bestFit="1" customWidth="1"/>
    <col min="6400" max="6400" width="5.7109375" customWidth="1"/>
    <col min="6401" max="6401" width="11" customWidth="1"/>
    <col min="6402" max="6402" width="6" customWidth="1"/>
    <col min="6403" max="6403" width="13.140625" customWidth="1"/>
    <col min="6404" max="6404" width="15" bestFit="1" customWidth="1"/>
    <col min="6405" max="6405" width="16.42578125" bestFit="1" customWidth="1"/>
    <col min="6406" max="6406" width="18.28515625" bestFit="1" customWidth="1"/>
    <col min="6407" max="6407" width="12.42578125" customWidth="1"/>
    <col min="6648" max="6648" width="4.7109375" customWidth="1"/>
    <col min="6649" max="6649" width="7.85546875" customWidth="1"/>
    <col min="6650" max="6650" width="7.42578125" bestFit="1" customWidth="1"/>
    <col min="6651" max="6651" width="8.140625" bestFit="1" customWidth="1"/>
    <col min="6652" max="6652" width="4.5703125" bestFit="1" customWidth="1"/>
    <col min="6653" max="6653" width="57.5703125" customWidth="1"/>
    <col min="6654" max="6654" width="14" bestFit="1" customWidth="1"/>
    <col min="6655" max="6655" width="15.85546875" bestFit="1" customWidth="1"/>
    <col min="6656" max="6656" width="5.7109375" customWidth="1"/>
    <col min="6657" max="6657" width="11" customWidth="1"/>
    <col min="6658" max="6658" width="6" customWidth="1"/>
    <col min="6659" max="6659" width="13.140625" customWidth="1"/>
    <col min="6660" max="6660" width="15" bestFit="1" customWidth="1"/>
    <col min="6661" max="6661" width="16.42578125" bestFit="1" customWidth="1"/>
    <col min="6662" max="6662" width="18.28515625" bestFit="1" customWidth="1"/>
    <col min="6663" max="6663" width="12.42578125" customWidth="1"/>
    <col min="6904" max="6904" width="4.7109375" customWidth="1"/>
    <col min="6905" max="6905" width="7.85546875" customWidth="1"/>
    <col min="6906" max="6906" width="7.42578125" bestFit="1" customWidth="1"/>
    <col min="6907" max="6907" width="8.140625" bestFit="1" customWidth="1"/>
    <col min="6908" max="6908" width="4.5703125" bestFit="1" customWidth="1"/>
    <col min="6909" max="6909" width="57.5703125" customWidth="1"/>
    <col min="6910" max="6910" width="14" bestFit="1" customWidth="1"/>
    <col min="6911" max="6911" width="15.85546875" bestFit="1" customWidth="1"/>
    <col min="6912" max="6912" width="5.7109375" customWidth="1"/>
    <col min="6913" max="6913" width="11" customWidth="1"/>
    <col min="6914" max="6914" width="6" customWidth="1"/>
    <col min="6915" max="6915" width="13.140625" customWidth="1"/>
    <col min="6916" max="6916" width="15" bestFit="1" customWidth="1"/>
    <col min="6917" max="6917" width="16.42578125" bestFit="1" customWidth="1"/>
    <col min="6918" max="6918" width="18.28515625" bestFit="1" customWidth="1"/>
    <col min="6919" max="6919" width="12.42578125" customWidth="1"/>
    <col min="7160" max="7160" width="4.7109375" customWidth="1"/>
    <col min="7161" max="7161" width="7.85546875" customWidth="1"/>
    <col min="7162" max="7162" width="7.42578125" bestFit="1" customWidth="1"/>
    <col min="7163" max="7163" width="8.140625" bestFit="1" customWidth="1"/>
    <col min="7164" max="7164" width="4.5703125" bestFit="1" customWidth="1"/>
    <col min="7165" max="7165" width="57.5703125" customWidth="1"/>
    <col min="7166" max="7166" width="14" bestFit="1" customWidth="1"/>
    <col min="7167" max="7167" width="15.85546875" bestFit="1" customWidth="1"/>
    <col min="7168" max="7168" width="5.7109375" customWidth="1"/>
    <col min="7169" max="7169" width="11" customWidth="1"/>
    <col min="7170" max="7170" width="6" customWidth="1"/>
    <col min="7171" max="7171" width="13.140625" customWidth="1"/>
    <col min="7172" max="7172" width="15" bestFit="1" customWidth="1"/>
    <col min="7173" max="7173" width="16.42578125" bestFit="1" customWidth="1"/>
    <col min="7174" max="7174" width="18.28515625" bestFit="1" customWidth="1"/>
    <col min="7175" max="7175" width="12.42578125" customWidth="1"/>
    <col min="7416" max="7416" width="4.7109375" customWidth="1"/>
    <col min="7417" max="7417" width="7.85546875" customWidth="1"/>
    <col min="7418" max="7418" width="7.42578125" bestFit="1" customWidth="1"/>
    <col min="7419" max="7419" width="8.140625" bestFit="1" customWidth="1"/>
    <col min="7420" max="7420" width="4.5703125" bestFit="1" customWidth="1"/>
    <col min="7421" max="7421" width="57.5703125" customWidth="1"/>
    <col min="7422" max="7422" width="14" bestFit="1" customWidth="1"/>
    <col min="7423" max="7423" width="15.85546875" bestFit="1" customWidth="1"/>
    <col min="7424" max="7424" width="5.7109375" customWidth="1"/>
    <col min="7425" max="7425" width="11" customWidth="1"/>
    <col min="7426" max="7426" width="6" customWidth="1"/>
    <col min="7427" max="7427" width="13.140625" customWidth="1"/>
    <col min="7428" max="7428" width="15" bestFit="1" customWidth="1"/>
    <col min="7429" max="7429" width="16.42578125" bestFit="1" customWidth="1"/>
    <col min="7430" max="7430" width="18.28515625" bestFit="1" customWidth="1"/>
    <col min="7431" max="7431" width="12.42578125" customWidth="1"/>
    <col min="7672" max="7672" width="4.7109375" customWidth="1"/>
    <col min="7673" max="7673" width="7.85546875" customWidth="1"/>
    <col min="7674" max="7674" width="7.42578125" bestFit="1" customWidth="1"/>
    <col min="7675" max="7675" width="8.140625" bestFit="1" customWidth="1"/>
    <col min="7676" max="7676" width="4.5703125" bestFit="1" customWidth="1"/>
    <col min="7677" max="7677" width="57.5703125" customWidth="1"/>
    <col min="7678" max="7678" width="14" bestFit="1" customWidth="1"/>
    <col min="7679" max="7679" width="15.85546875" bestFit="1" customWidth="1"/>
    <col min="7680" max="7680" width="5.7109375" customWidth="1"/>
    <col min="7681" max="7681" width="11" customWidth="1"/>
    <col min="7682" max="7682" width="6" customWidth="1"/>
    <col min="7683" max="7683" width="13.140625" customWidth="1"/>
    <col min="7684" max="7684" width="15" bestFit="1" customWidth="1"/>
    <col min="7685" max="7685" width="16.42578125" bestFit="1" customWidth="1"/>
    <col min="7686" max="7686" width="18.28515625" bestFit="1" customWidth="1"/>
    <col min="7687" max="7687" width="12.42578125" customWidth="1"/>
    <col min="7928" max="7928" width="4.7109375" customWidth="1"/>
    <col min="7929" max="7929" width="7.85546875" customWidth="1"/>
    <col min="7930" max="7930" width="7.42578125" bestFit="1" customWidth="1"/>
    <col min="7931" max="7931" width="8.140625" bestFit="1" customWidth="1"/>
    <col min="7932" max="7932" width="4.5703125" bestFit="1" customWidth="1"/>
    <col min="7933" max="7933" width="57.5703125" customWidth="1"/>
    <col min="7934" max="7934" width="14" bestFit="1" customWidth="1"/>
    <col min="7935" max="7935" width="15.85546875" bestFit="1" customWidth="1"/>
    <col min="7936" max="7936" width="5.7109375" customWidth="1"/>
    <col min="7937" max="7937" width="11" customWidth="1"/>
    <col min="7938" max="7938" width="6" customWidth="1"/>
    <col min="7939" max="7939" width="13.140625" customWidth="1"/>
    <col min="7940" max="7940" width="15" bestFit="1" customWidth="1"/>
    <col min="7941" max="7941" width="16.42578125" bestFit="1" customWidth="1"/>
    <col min="7942" max="7942" width="18.28515625" bestFit="1" customWidth="1"/>
    <col min="7943" max="7943" width="12.42578125" customWidth="1"/>
    <col min="8184" max="8184" width="4.7109375" customWidth="1"/>
    <col min="8185" max="8185" width="7.85546875" customWidth="1"/>
    <col min="8186" max="8186" width="7.42578125" bestFit="1" customWidth="1"/>
    <col min="8187" max="8187" width="8.140625" bestFit="1" customWidth="1"/>
    <col min="8188" max="8188" width="4.5703125" bestFit="1" customWidth="1"/>
    <col min="8189" max="8189" width="57.5703125" customWidth="1"/>
    <col min="8190" max="8190" width="14" bestFit="1" customWidth="1"/>
    <col min="8191" max="8191" width="15.85546875" bestFit="1" customWidth="1"/>
    <col min="8192" max="8192" width="5.7109375" customWidth="1"/>
    <col min="8193" max="8193" width="11" customWidth="1"/>
    <col min="8194" max="8194" width="6" customWidth="1"/>
    <col min="8195" max="8195" width="13.140625" customWidth="1"/>
    <col min="8196" max="8196" width="15" bestFit="1" customWidth="1"/>
    <col min="8197" max="8197" width="16.42578125" bestFit="1" customWidth="1"/>
    <col min="8198" max="8198" width="18.28515625" bestFit="1" customWidth="1"/>
    <col min="8199" max="8199" width="12.42578125" customWidth="1"/>
    <col min="8440" max="8440" width="4.7109375" customWidth="1"/>
    <col min="8441" max="8441" width="7.85546875" customWidth="1"/>
    <col min="8442" max="8442" width="7.42578125" bestFit="1" customWidth="1"/>
    <col min="8443" max="8443" width="8.140625" bestFit="1" customWidth="1"/>
    <col min="8444" max="8444" width="4.5703125" bestFit="1" customWidth="1"/>
    <col min="8445" max="8445" width="57.5703125" customWidth="1"/>
    <col min="8446" max="8446" width="14" bestFit="1" customWidth="1"/>
    <col min="8447" max="8447" width="15.85546875" bestFit="1" customWidth="1"/>
    <col min="8448" max="8448" width="5.7109375" customWidth="1"/>
    <col min="8449" max="8449" width="11" customWidth="1"/>
    <col min="8450" max="8450" width="6" customWidth="1"/>
    <col min="8451" max="8451" width="13.140625" customWidth="1"/>
    <col min="8452" max="8452" width="15" bestFit="1" customWidth="1"/>
    <col min="8453" max="8453" width="16.42578125" bestFit="1" customWidth="1"/>
    <col min="8454" max="8454" width="18.28515625" bestFit="1" customWidth="1"/>
    <col min="8455" max="8455" width="12.42578125" customWidth="1"/>
    <col min="8696" max="8696" width="4.7109375" customWidth="1"/>
    <col min="8697" max="8697" width="7.85546875" customWidth="1"/>
    <col min="8698" max="8698" width="7.42578125" bestFit="1" customWidth="1"/>
    <col min="8699" max="8699" width="8.140625" bestFit="1" customWidth="1"/>
    <col min="8700" max="8700" width="4.5703125" bestFit="1" customWidth="1"/>
    <col min="8701" max="8701" width="57.5703125" customWidth="1"/>
    <col min="8702" max="8702" width="14" bestFit="1" customWidth="1"/>
    <col min="8703" max="8703" width="15.85546875" bestFit="1" customWidth="1"/>
    <col min="8704" max="8704" width="5.7109375" customWidth="1"/>
    <col min="8705" max="8705" width="11" customWidth="1"/>
    <col min="8706" max="8706" width="6" customWidth="1"/>
    <col min="8707" max="8707" width="13.140625" customWidth="1"/>
    <col min="8708" max="8708" width="15" bestFit="1" customWidth="1"/>
    <col min="8709" max="8709" width="16.42578125" bestFit="1" customWidth="1"/>
    <col min="8710" max="8710" width="18.28515625" bestFit="1" customWidth="1"/>
    <col min="8711" max="8711" width="12.42578125" customWidth="1"/>
    <col min="8952" max="8952" width="4.7109375" customWidth="1"/>
    <col min="8953" max="8953" width="7.85546875" customWidth="1"/>
    <col min="8954" max="8954" width="7.42578125" bestFit="1" customWidth="1"/>
    <col min="8955" max="8955" width="8.140625" bestFit="1" customWidth="1"/>
    <col min="8956" max="8956" width="4.5703125" bestFit="1" customWidth="1"/>
    <col min="8957" max="8957" width="57.5703125" customWidth="1"/>
    <col min="8958" max="8958" width="14" bestFit="1" customWidth="1"/>
    <col min="8959" max="8959" width="15.85546875" bestFit="1" customWidth="1"/>
    <col min="8960" max="8960" width="5.7109375" customWidth="1"/>
    <col min="8961" max="8961" width="11" customWidth="1"/>
    <col min="8962" max="8962" width="6" customWidth="1"/>
    <col min="8963" max="8963" width="13.140625" customWidth="1"/>
    <col min="8964" max="8964" width="15" bestFit="1" customWidth="1"/>
    <col min="8965" max="8965" width="16.42578125" bestFit="1" customWidth="1"/>
    <col min="8966" max="8966" width="18.28515625" bestFit="1" customWidth="1"/>
    <col min="8967" max="8967" width="12.42578125" customWidth="1"/>
    <col min="9208" max="9208" width="4.7109375" customWidth="1"/>
    <col min="9209" max="9209" width="7.85546875" customWidth="1"/>
    <col min="9210" max="9210" width="7.42578125" bestFit="1" customWidth="1"/>
    <col min="9211" max="9211" width="8.140625" bestFit="1" customWidth="1"/>
    <col min="9212" max="9212" width="4.5703125" bestFit="1" customWidth="1"/>
    <col min="9213" max="9213" width="57.5703125" customWidth="1"/>
    <col min="9214" max="9214" width="14" bestFit="1" customWidth="1"/>
    <col min="9215" max="9215" width="15.85546875" bestFit="1" customWidth="1"/>
    <col min="9216" max="9216" width="5.7109375" customWidth="1"/>
    <col min="9217" max="9217" width="11" customWidth="1"/>
    <col min="9218" max="9218" width="6" customWidth="1"/>
    <col min="9219" max="9219" width="13.140625" customWidth="1"/>
    <col min="9220" max="9220" width="15" bestFit="1" customWidth="1"/>
    <col min="9221" max="9221" width="16.42578125" bestFit="1" customWidth="1"/>
    <col min="9222" max="9222" width="18.28515625" bestFit="1" customWidth="1"/>
    <col min="9223" max="9223" width="12.42578125" customWidth="1"/>
    <col min="9464" max="9464" width="4.7109375" customWidth="1"/>
    <col min="9465" max="9465" width="7.85546875" customWidth="1"/>
    <col min="9466" max="9466" width="7.42578125" bestFit="1" customWidth="1"/>
    <col min="9467" max="9467" width="8.140625" bestFit="1" customWidth="1"/>
    <col min="9468" max="9468" width="4.5703125" bestFit="1" customWidth="1"/>
    <col min="9469" max="9469" width="57.5703125" customWidth="1"/>
    <col min="9470" max="9470" width="14" bestFit="1" customWidth="1"/>
    <col min="9471" max="9471" width="15.85546875" bestFit="1" customWidth="1"/>
    <col min="9472" max="9472" width="5.7109375" customWidth="1"/>
    <col min="9473" max="9473" width="11" customWidth="1"/>
    <col min="9474" max="9474" width="6" customWidth="1"/>
    <col min="9475" max="9475" width="13.140625" customWidth="1"/>
    <col min="9476" max="9476" width="15" bestFit="1" customWidth="1"/>
    <col min="9477" max="9477" width="16.42578125" bestFit="1" customWidth="1"/>
    <col min="9478" max="9478" width="18.28515625" bestFit="1" customWidth="1"/>
    <col min="9479" max="9479" width="12.42578125" customWidth="1"/>
    <col min="9720" max="9720" width="4.7109375" customWidth="1"/>
    <col min="9721" max="9721" width="7.85546875" customWidth="1"/>
    <col min="9722" max="9722" width="7.42578125" bestFit="1" customWidth="1"/>
    <col min="9723" max="9723" width="8.140625" bestFit="1" customWidth="1"/>
    <col min="9724" max="9724" width="4.5703125" bestFit="1" customWidth="1"/>
    <col min="9725" max="9725" width="57.5703125" customWidth="1"/>
    <col min="9726" max="9726" width="14" bestFit="1" customWidth="1"/>
    <col min="9727" max="9727" width="15.85546875" bestFit="1" customWidth="1"/>
    <col min="9728" max="9728" width="5.7109375" customWidth="1"/>
    <col min="9729" max="9729" width="11" customWidth="1"/>
    <col min="9730" max="9730" width="6" customWidth="1"/>
    <col min="9731" max="9731" width="13.140625" customWidth="1"/>
    <col min="9732" max="9732" width="15" bestFit="1" customWidth="1"/>
    <col min="9733" max="9733" width="16.42578125" bestFit="1" customWidth="1"/>
    <col min="9734" max="9734" width="18.28515625" bestFit="1" customWidth="1"/>
    <col min="9735" max="9735" width="12.42578125" customWidth="1"/>
    <col min="9976" max="9976" width="4.7109375" customWidth="1"/>
    <col min="9977" max="9977" width="7.85546875" customWidth="1"/>
    <col min="9978" max="9978" width="7.42578125" bestFit="1" customWidth="1"/>
    <col min="9979" max="9979" width="8.140625" bestFit="1" customWidth="1"/>
    <col min="9980" max="9980" width="4.5703125" bestFit="1" customWidth="1"/>
    <col min="9981" max="9981" width="57.5703125" customWidth="1"/>
    <col min="9982" max="9982" width="14" bestFit="1" customWidth="1"/>
    <col min="9983" max="9983" width="15.85546875" bestFit="1" customWidth="1"/>
    <col min="9984" max="9984" width="5.7109375" customWidth="1"/>
    <col min="9985" max="9985" width="11" customWidth="1"/>
    <col min="9986" max="9986" width="6" customWidth="1"/>
    <col min="9987" max="9987" width="13.140625" customWidth="1"/>
    <col min="9988" max="9988" width="15" bestFit="1" customWidth="1"/>
    <col min="9989" max="9989" width="16.42578125" bestFit="1" customWidth="1"/>
    <col min="9990" max="9990" width="18.28515625" bestFit="1" customWidth="1"/>
    <col min="9991" max="9991" width="12.42578125" customWidth="1"/>
    <col min="10232" max="10232" width="4.7109375" customWidth="1"/>
    <col min="10233" max="10233" width="7.85546875" customWidth="1"/>
    <col min="10234" max="10234" width="7.42578125" bestFit="1" customWidth="1"/>
    <col min="10235" max="10235" width="8.140625" bestFit="1" customWidth="1"/>
    <col min="10236" max="10236" width="4.5703125" bestFit="1" customWidth="1"/>
    <col min="10237" max="10237" width="57.5703125" customWidth="1"/>
    <col min="10238" max="10238" width="14" bestFit="1" customWidth="1"/>
    <col min="10239" max="10239" width="15.85546875" bestFit="1" customWidth="1"/>
    <col min="10240" max="10240" width="5.7109375" customWidth="1"/>
    <col min="10241" max="10241" width="11" customWidth="1"/>
    <col min="10242" max="10242" width="6" customWidth="1"/>
    <col min="10243" max="10243" width="13.140625" customWidth="1"/>
    <col min="10244" max="10244" width="15" bestFit="1" customWidth="1"/>
    <col min="10245" max="10245" width="16.42578125" bestFit="1" customWidth="1"/>
    <col min="10246" max="10246" width="18.28515625" bestFit="1" customWidth="1"/>
    <col min="10247" max="10247" width="12.42578125" customWidth="1"/>
    <col min="10488" max="10488" width="4.7109375" customWidth="1"/>
    <col min="10489" max="10489" width="7.85546875" customWidth="1"/>
    <col min="10490" max="10490" width="7.42578125" bestFit="1" customWidth="1"/>
    <col min="10491" max="10491" width="8.140625" bestFit="1" customWidth="1"/>
    <col min="10492" max="10492" width="4.5703125" bestFit="1" customWidth="1"/>
    <col min="10493" max="10493" width="57.5703125" customWidth="1"/>
    <col min="10494" max="10494" width="14" bestFit="1" customWidth="1"/>
    <col min="10495" max="10495" width="15.85546875" bestFit="1" customWidth="1"/>
    <col min="10496" max="10496" width="5.7109375" customWidth="1"/>
    <col min="10497" max="10497" width="11" customWidth="1"/>
    <col min="10498" max="10498" width="6" customWidth="1"/>
    <col min="10499" max="10499" width="13.140625" customWidth="1"/>
    <col min="10500" max="10500" width="15" bestFit="1" customWidth="1"/>
    <col min="10501" max="10501" width="16.42578125" bestFit="1" customWidth="1"/>
    <col min="10502" max="10502" width="18.28515625" bestFit="1" customWidth="1"/>
    <col min="10503" max="10503" width="12.42578125" customWidth="1"/>
    <col min="10744" max="10744" width="4.7109375" customWidth="1"/>
    <col min="10745" max="10745" width="7.85546875" customWidth="1"/>
    <col min="10746" max="10746" width="7.42578125" bestFit="1" customWidth="1"/>
    <col min="10747" max="10747" width="8.140625" bestFit="1" customWidth="1"/>
    <col min="10748" max="10748" width="4.5703125" bestFit="1" customWidth="1"/>
    <col min="10749" max="10749" width="57.5703125" customWidth="1"/>
    <col min="10750" max="10750" width="14" bestFit="1" customWidth="1"/>
    <col min="10751" max="10751" width="15.85546875" bestFit="1" customWidth="1"/>
    <col min="10752" max="10752" width="5.7109375" customWidth="1"/>
    <col min="10753" max="10753" width="11" customWidth="1"/>
    <col min="10754" max="10754" width="6" customWidth="1"/>
    <col min="10755" max="10755" width="13.140625" customWidth="1"/>
    <col min="10756" max="10756" width="15" bestFit="1" customWidth="1"/>
    <col min="10757" max="10757" width="16.42578125" bestFit="1" customWidth="1"/>
    <col min="10758" max="10758" width="18.28515625" bestFit="1" customWidth="1"/>
    <col min="10759" max="10759" width="12.42578125" customWidth="1"/>
    <col min="11000" max="11000" width="4.7109375" customWidth="1"/>
    <col min="11001" max="11001" width="7.85546875" customWidth="1"/>
    <col min="11002" max="11002" width="7.42578125" bestFit="1" customWidth="1"/>
    <col min="11003" max="11003" width="8.140625" bestFit="1" customWidth="1"/>
    <col min="11004" max="11004" width="4.5703125" bestFit="1" customWidth="1"/>
    <col min="11005" max="11005" width="57.5703125" customWidth="1"/>
    <col min="11006" max="11006" width="14" bestFit="1" customWidth="1"/>
    <col min="11007" max="11007" width="15.85546875" bestFit="1" customWidth="1"/>
    <col min="11008" max="11008" width="5.7109375" customWidth="1"/>
    <col min="11009" max="11009" width="11" customWidth="1"/>
    <col min="11010" max="11010" width="6" customWidth="1"/>
    <col min="11011" max="11011" width="13.140625" customWidth="1"/>
    <col min="11012" max="11012" width="15" bestFit="1" customWidth="1"/>
    <col min="11013" max="11013" width="16.42578125" bestFit="1" customWidth="1"/>
    <col min="11014" max="11014" width="18.28515625" bestFit="1" customWidth="1"/>
    <col min="11015" max="11015" width="12.42578125" customWidth="1"/>
    <col min="11256" max="11256" width="4.7109375" customWidth="1"/>
    <col min="11257" max="11257" width="7.85546875" customWidth="1"/>
    <col min="11258" max="11258" width="7.42578125" bestFit="1" customWidth="1"/>
    <col min="11259" max="11259" width="8.140625" bestFit="1" customWidth="1"/>
    <col min="11260" max="11260" width="4.5703125" bestFit="1" customWidth="1"/>
    <col min="11261" max="11261" width="57.5703125" customWidth="1"/>
    <col min="11262" max="11262" width="14" bestFit="1" customWidth="1"/>
    <col min="11263" max="11263" width="15.85546875" bestFit="1" customWidth="1"/>
    <col min="11264" max="11264" width="5.7109375" customWidth="1"/>
    <col min="11265" max="11265" width="11" customWidth="1"/>
    <col min="11266" max="11266" width="6" customWidth="1"/>
    <col min="11267" max="11267" width="13.140625" customWidth="1"/>
    <col min="11268" max="11268" width="15" bestFit="1" customWidth="1"/>
    <col min="11269" max="11269" width="16.42578125" bestFit="1" customWidth="1"/>
    <col min="11270" max="11270" width="18.28515625" bestFit="1" customWidth="1"/>
    <col min="11271" max="11271" width="12.42578125" customWidth="1"/>
    <col min="11512" max="11512" width="4.7109375" customWidth="1"/>
    <col min="11513" max="11513" width="7.85546875" customWidth="1"/>
    <col min="11514" max="11514" width="7.42578125" bestFit="1" customWidth="1"/>
    <col min="11515" max="11515" width="8.140625" bestFit="1" customWidth="1"/>
    <col min="11516" max="11516" width="4.5703125" bestFit="1" customWidth="1"/>
    <col min="11517" max="11517" width="57.5703125" customWidth="1"/>
    <col min="11518" max="11518" width="14" bestFit="1" customWidth="1"/>
    <col min="11519" max="11519" width="15.85546875" bestFit="1" customWidth="1"/>
    <col min="11520" max="11520" width="5.7109375" customWidth="1"/>
    <col min="11521" max="11521" width="11" customWidth="1"/>
    <col min="11522" max="11522" width="6" customWidth="1"/>
    <col min="11523" max="11523" width="13.140625" customWidth="1"/>
    <col min="11524" max="11524" width="15" bestFit="1" customWidth="1"/>
    <col min="11525" max="11525" width="16.42578125" bestFit="1" customWidth="1"/>
    <col min="11526" max="11526" width="18.28515625" bestFit="1" customWidth="1"/>
    <col min="11527" max="11527" width="12.42578125" customWidth="1"/>
    <col min="11768" max="11768" width="4.7109375" customWidth="1"/>
    <col min="11769" max="11769" width="7.85546875" customWidth="1"/>
    <col min="11770" max="11770" width="7.42578125" bestFit="1" customWidth="1"/>
    <col min="11771" max="11771" width="8.140625" bestFit="1" customWidth="1"/>
    <col min="11772" max="11772" width="4.5703125" bestFit="1" customWidth="1"/>
    <col min="11773" max="11773" width="57.5703125" customWidth="1"/>
    <col min="11774" max="11774" width="14" bestFit="1" customWidth="1"/>
    <col min="11775" max="11775" width="15.85546875" bestFit="1" customWidth="1"/>
    <col min="11776" max="11776" width="5.7109375" customWidth="1"/>
    <col min="11777" max="11777" width="11" customWidth="1"/>
    <col min="11778" max="11778" width="6" customWidth="1"/>
    <col min="11779" max="11779" width="13.140625" customWidth="1"/>
    <col min="11780" max="11780" width="15" bestFit="1" customWidth="1"/>
    <col min="11781" max="11781" width="16.42578125" bestFit="1" customWidth="1"/>
    <col min="11782" max="11782" width="18.28515625" bestFit="1" customWidth="1"/>
    <col min="11783" max="11783" width="12.42578125" customWidth="1"/>
    <col min="12024" max="12024" width="4.7109375" customWidth="1"/>
    <col min="12025" max="12025" width="7.85546875" customWidth="1"/>
    <col min="12026" max="12026" width="7.42578125" bestFit="1" customWidth="1"/>
    <col min="12027" max="12027" width="8.140625" bestFit="1" customWidth="1"/>
    <col min="12028" max="12028" width="4.5703125" bestFit="1" customWidth="1"/>
    <col min="12029" max="12029" width="57.5703125" customWidth="1"/>
    <col min="12030" max="12030" width="14" bestFit="1" customWidth="1"/>
    <col min="12031" max="12031" width="15.85546875" bestFit="1" customWidth="1"/>
    <col min="12032" max="12032" width="5.7109375" customWidth="1"/>
    <col min="12033" max="12033" width="11" customWidth="1"/>
    <col min="12034" max="12034" width="6" customWidth="1"/>
    <col min="12035" max="12035" width="13.140625" customWidth="1"/>
    <col min="12036" max="12036" width="15" bestFit="1" customWidth="1"/>
    <col min="12037" max="12037" width="16.42578125" bestFit="1" customWidth="1"/>
    <col min="12038" max="12038" width="18.28515625" bestFit="1" customWidth="1"/>
    <col min="12039" max="12039" width="12.42578125" customWidth="1"/>
    <col min="12280" max="12280" width="4.7109375" customWidth="1"/>
    <col min="12281" max="12281" width="7.85546875" customWidth="1"/>
    <col min="12282" max="12282" width="7.42578125" bestFit="1" customWidth="1"/>
    <col min="12283" max="12283" width="8.140625" bestFit="1" customWidth="1"/>
    <col min="12284" max="12284" width="4.5703125" bestFit="1" customWidth="1"/>
    <col min="12285" max="12285" width="57.5703125" customWidth="1"/>
    <col min="12286" max="12286" width="14" bestFit="1" customWidth="1"/>
    <col min="12287" max="12287" width="15.85546875" bestFit="1" customWidth="1"/>
    <col min="12288" max="12288" width="5.7109375" customWidth="1"/>
    <col min="12289" max="12289" width="11" customWidth="1"/>
    <col min="12290" max="12290" width="6" customWidth="1"/>
    <col min="12291" max="12291" width="13.140625" customWidth="1"/>
    <col min="12292" max="12292" width="15" bestFit="1" customWidth="1"/>
    <col min="12293" max="12293" width="16.42578125" bestFit="1" customWidth="1"/>
    <col min="12294" max="12294" width="18.28515625" bestFit="1" customWidth="1"/>
    <col min="12295" max="12295" width="12.42578125" customWidth="1"/>
    <col min="12536" max="12536" width="4.7109375" customWidth="1"/>
    <col min="12537" max="12537" width="7.85546875" customWidth="1"/>
    <col min="12538" max="12538" width="7.42578125" bestFit="1" customWidth="1"/>
    <col min="12539" max="12539" width="8.140625" bestFit="1" customWidth="1"/>
    <col min="12540" max="12540" width="4.5703125" bestFit="1" customWidth="1"/>
    <col min="12541" max="12541" width="57.5703125" customWidth="1"/>
    <col min="12542" max="12542" width="14" bestFit="1" customWidth="1"/>
    <col min="12543" max="12543" width="15.85546875" bestFit="1" customWidth="1"/>
    <col min="12544" max="12544" width="5.7109375" customWidth="1"/>
    <col min="12545" max="12545" width="11" customWidth="1"/>
    <col min="12546" max="12546" width="6" customWidth="1"/>
    <col min="12547" max="12547" width="13.140625" customWidth="1"/>
    <col min="12548" max="12548" width="15" bestFit="1" customWidth="1"/>
    <col min="12549" max="12549" width="16.42578125" bestFit="1" customWidth="1"/>
    <col min="12550" max="12550" width="18.28515625" bestFit="1" customWidth="1"/>
    <col min="12551" max="12551" width="12.42578125" customWidth="1"/>
    <col min="12792" max="12792" width="4.7109375" customWidth="1"/>
    <col min="12793" max="12793" width="7.85546875" customWidth="1"/>
    <col min="12794" max="12794" width="7.42578125" bestFit="1" customWidth="1"/>
    <col min="12795" max="12795" width="8.140625" bestFit="1" customWidth="1"/>
    <col min="12796" max="12796" width="4.5703125" bestFit="1" customWidth="1"/>
    <col min="12797" max="12797" width="57.5703125" customWidth="1"/>
    <col min="12798" max="12798" width="14" bestFit="1" customWidth="1"/>
    <col min="12799" max="12799" width="15.85546875" bestFit="1" customWidth="1"/>
    <col min="12800" max="12800" width="5.7109375" customWidth="1"/>
    <col min="12801" max="12801" width="11" customWidth="1"/>
    <col min="12802" max="12802" width="6" customWidth="1"/>
    <col min="12803" max="12803" width="13.140625" customWidth="1"/>
    <col min="12804" max="12804" width="15" bestFit="1" customWidth="1"/>
    <col min="12805" max="12805" width="16.42578125" bestFit="1" customWidth="1"/>
    <col min="12806" max="12806" width="18.28515625" bestFit="1" customWidth="1"/>
    <col min="12807" max="12807" width="12.42578125" customWidth="1"/>
    <col min="13048" max="13048" width="4.7109375" customWidth="1"/>
    <col min="13049" max="13049" width="7.85546875" customWidth="1"/>
    <col min="13050" max="13050" width="7.42578125" bestFit="1" customWidth="1"/>
    <col min="13051" max="13051" width="8.140625" bestFit="1" customWidth="1"/>
    <col min="13052" max="13052" width="4.5703125" bestFit="1" customWidth="1"/>
    <col min="13053" max="13053" width="57.5703125" customWidth="1"/>
    <col min="13054" max="13054" width="14" bestFit="1" customWidth="1"/>
    <col min="13055" max="13055" width="15.85546875" bestFit="1" customWidth="1"/>
    <col min="13056" max="13056" width="5.7109375" customWidth="1"/>
    <col min="13057" max="13057" width="11" customWidth="1"/>
    <col min="13058" max="13058" width="6" customWidth="1"/>
    <col min="13059" max="13059" width="13.140625" customWidth="1"/>
    <col min="13060" max="13060" width="15" bestFit="1" customWidth="1"/>
    <col min="13061" max="13061" width="16.42578125" bestFit="1" customWidth="1"/>
    <col min="13062" max="13062" width="18.28515625" bestFit="1" customWidth="1"/>
    <col min="13063" max="13063" width="12.42578125" customWidth="1"/>
    <col min="13304" max="13304" width="4.7109375" customWidth="1"/>
    <col min="13305" max="13305" width="7.85546875" customWidth="1"/>
    <col min="13306" max="13306" width="7.42578125" bestFit="1" customWidth="1"/>
    <col min="13307" max="13307" width="8.140625" bestFit="1" customWidth="1"/>
    <col min="13308" max="13308" width="4.5703125" bestFit="1" customWidth="1"/>
    <col min="13309" max="13309" width="57.5703125" customWidth="1"/>
    <col min="13310" max="13310" width="14" bestFit="1" customWidth="1"/>
    <col min="13311" max="13311" width="15.85546875" bestFit="1" customWidth="1"/>
    <col min="13312" max="13312" width="5.7109375" customWidth="1"/>
    <col min="13313" max="13313" width="11" customWidth="1"/>
    <col min="13314" max="13314" width="6" customWidth="1"/>
    <col min="13315" max="13315" width="13.140625" customWidth="1"/>
    <col min="13316" max="13316" width="15" bestFit="1" customWidth="1"/>
    <col min="13317" max="13317" width="16.42578125" bestFit="1" customWidth="1"/>
    <col min="13318" max="13318" width="18.28515625" bestFit="1" customWidth="1"/>
    <col min="13319" max="13319" width="12.42578125" customWidth="1"/>
    <col min="13560" max="13560" width="4.7109375" customWidth="1"/>
    <col min="13561" max="13561" width="7.85546875" customWidth="1"/>
    <col min="13562" max="13562" width="7.42578125" bestFit="1" customWidth="1"/>
    <col min="13563" max="13563" width="8.140625" bestFit="1" customWidth="1"/>
    <col min="13564" max="13564" width="4.5703125" bestFit="1" customWidth="1"/>
    <col min="13565" max="13565" width="57.5703125" customWidth="1"/>
    <col min="13566" max="13566" width="14" bestFit="1" customWidth="1"/>
    <col min="13567" max="13567" width="15.85546875" bestFit="1" customWidth="1"/>
    <col min="13568" max="13568" width="5.7109375" customWidth="1"/>
    <col min="13569" max="13569" width="11" customWidth="1"/>
    <col min="13570" max="13570" width="6" customWidth="1"/>
    <col min="13571" max="13571" width="13.140625" customWidth="1"/>
    <col min="13572" max="13572" width="15" bestFit="1" customWidth="1"/>
    <col min="13573" max="13573" width="16.42578125" bestFit="1" customWidth="1"/>
    <col min="13574" max="13574" width="18.28515625" bestFit="1" customWidth="1"/>
    <col min="13575" max="13575" width="12.42578125" customWidth="1"/>
    <col min="13816" max="13816" width="4.7109375" customWidth="1"/>
    <col min="13817" max="13817" width="7.85546875" customWidth="1"/>
    <col min="13818" max="13818" width="7.42578125" bestFit="1" customWidth="1"/>
    <col min="13819" max="13819" width="8.140625" bestFit="1" customWidth="1"/>
    <col min="13820" max="13820" width="4.5703125" bestFit="1" customWidth="1"/>
    <col min="13821" max="13821" width="57.5703125" customWidth="1"/>
    <col min="13822" max="13822" width="14" bestFit="1" customWidth="1"/>
    <col min="13823" max="13823" width="15.85546875" bestFit="1" customWidth="1"/>
    <col min="13824" max="13824" width="5.7109375" customWidth="1"/>
    <col min="13825" max="13825" width="11" customWidth="1"/>
    <col min="13826" max="13826" width="6" customWidth="1"/>
    <col min="13827" max="13827" width="13.140625" customWidth="1"/>
    <col min="13828" max="13828" width="15" bestFit="1" customWidth="1"/>
    <col min="13829" max="13829" width="16.42578125" bestFit="1" customWidth="1"/>
    <col min="13830" max="13830" width="18.28515625" bestFit="1" customWidth="1"/>
    <col min="13831" max="13831" width="12.42578125" customWidth="1"/>
    <col min="14072" max="14072" width="4.7109375" customWidth="1"/>
    <col min="14073" max="14073" width="7.85546875" customWidth="1"/>
    <col min="14074" max="14074" width="7.42578125" bestFit="1" customWidth="1"/>
    <col min="14075" max="14075" width="8.140625" bestFit="1" customWidth="1"/>
    <col min="14076" max="14076" width="4.5703125" bestFit="1" customWidth="1"/>
    <col min="14077" max="14077" width="57.5703125" customWidth="1"/>
    <col min="14078" max="14078" width="14" bestFit="1" customWidth="1"/>
    <col min="14079" max="14079" width="15.85546875" bestFit="1" customWidth="1"/>
    <col min="14080" max="14080" width="5.7109375" customWidth="1"/>
    <col min="14081" max="14081" width="11" customWidth="1"/>
    <col min="14082" max="14082" width="6" customWidth="1"/>
    <col min="14083" max="14083" width="13.140625" customWidth="1"/>
    <col min="14084" max="14084" width="15" bestFit="1" customWidth="1"/>
    <col min="14085" max="14085" width="16.42578125" bestFit="1" customWidth="1"/>
    <col min="14086" max="14086" width="18.28515625" bestFit="1" customWidth="1"/>
    <col min="14087" max="14087" width="12.42578125" customWidth="1"/>
    <col min="14328" max="14328" width="4.7109375" customWidth="1"/>
    <col min="14329" max="14329" width="7.85546875" customWidth="1"/>
    <col min="14330" max="14330" width="7.42578125" bestFit="1" customWidth="1"/>
    <col min="14331" max="14331" width="8.140625" bestFit="1" customWidth="1"/>
    <col min="14332" max="14332" width="4.5703125" bestFit="1" customWidth="1"/>
    <col min="14333" max="14333" width="57.5703125" customWidth="1"/>
    <col min="14334" max="14334" width="14" bestFit="1" customWidth="1"/>
    <col min="14335" max="14335" width="15.85546875" bestFit="1" customWidth="1"/>
    <col min="14336" max="14336" width="5.7109375" customWidth="1"/>
    <col min="14337" max="14337" width="11" customWidth="1"/>
    <col min="14338" max="14338" width="6" customWidth="1"/>
    <col min="14339" max="14339" width="13.140625" customWidth="1"/>
    <col min="14340" max="14340" width="15" bestFit="1" customWidth="1"/>
    <col min="14341" max="14341" width="16.42578125" bestFit="1" customWidth="1"/>
    <col min="14342" max="14342" width="18.28515625" bestFit="1" customWidth="1"/>
    <col min="14343" max="14343" width="12.42578125" customWidth="1"/>
    <col min="14584" max="14584" width="4.7109375" customWidth="1"/>
    <col min="14585" max="14585" width="7.85546875" customWidth="1"/>
    <col min="14586" max="14586" width="7.42578125" bestFit="1" customWidth="1"/>
    <col min="14587" max="14587" width="8.140625" bestFit="1" customWidth="1"/>
    <col min="14588" max="14588" width="4.5703125" bestFit="1" customWidth="1"/>
    <col min="14589" max="14589" width="57.5703125" customWidth="1"/>
    <col min="14590" max="14590" width="14" bestFit="1" customWidth="1"/>
    <col min="14591" max="14591" width="15.85546875" bestFit="1" customWidth="1"/>
    <col min="14592" max="14592" width="5.7109375" customWidth="1"/>
    <col min="14593" max="14593" width="11" customWidth="1"/>
    <col min="14594" max="14594" width="6" customWidth="1"/>
    <col min="14595" max="14595" width="13.140625" customWidth="1"/>
    <col min="14596" max="14596" width="15" bestFit="1" customWidth="1"/>
    <col min="14597" max="14597" width="16.42578125" bestFit="1" customWidth="1"/>
    <col min="14598" max="14598" width="18.28515625" bestFit="1" customWidth="1"/>
    <col min="14599" max="14599" width="12.42578125" customWidth="1"/>
    <col min="14840" max="14840" width="4.7109375" customWidth="1"/>
    <col min="14841" max="14841" width="7.85546875" customWidth="1"/>
    <col min="14842" max="14842" width="7.42578125" bestFit="1" customWidth="1"/>
    <col min="14843" max="14843" width="8.140625" bestFit="1" customWidth="1"/>
    <col min="14844" max="14844" width="4.5703125" bestFit="1" customWidth="1"/>
    <col min="14845" max="14845" width="57.5703125" customWidth="1"/>
    <col min="14846" max="14846" width="14" bestFit="1" customWidth="1"/>
    <col min="14847" max="14847" width="15.85546875" bestFit="1" customWidth="1"/>
    <col min="14848" max="14848" width="5.7109375" customWidth="1"/>
    <col min="14849" max="14849" width="11" customWidth="1"/>
    <col min="14850" max="14850" width="6" customWidth="1"/>
    <col min="14851" max="14851" width="13.140625" customWidth="1"/>
    <col min="14852" max="14852" width="15" bestFit="1" customWidth="1"/>
    <col min="14853" max="14853" width="16.42578125" bestFit="1" customWidth="1"/>
    <col min="14854" max="14854" width="18.28515625" bestFit="1" customWidth="1"/>
    <col min="14855" max="14855" width="12.42578125" customWidth="1"/>
    <col min="15096" max="15096" width="4.7109375" customWidth="1"/>
    <col min="15097" max="15097" width="7.85546875" customWidth="1"/>
    <col min="15098" max="15098" width="7.42578125" bestFit="1" customWidth="1"/>
    <col min="15099" max="15099" width="8.140625" bestFit="1" customWidth="1"/>
    <col min="15100" max="15100" width="4.5703125" bestFit="1" customWidth="1"/>
    <col min="15101" max="15101" width="57.5703125" customWidth="1"/>
    <col min="15102" max="15102" width="14" bestFit="1" customWidth="1"/>
    <col min="15103" max="15103" width="15.85546875" bestFit="1" customWidth="1"/>
    <col min="15104" max="15104" width="5.7109375" customWidth="1"/>
    <col min="15105" max="15105" width="11" customWidth="1"/>
    <col min="15106" max="15106" width="6" customWidth="1"/>
    <col min="15107" max="15107" width="13.140625" customWidth="1"/>
    <col min="15108" max="15108" width="15" bestFit="1" customWidth="1"/>
    <col min="15109" max="15109" width="16.42578125" bestFit="1" customWidth="1"/>
    <col min="15110" max="15110" width="18.28515625" bestFit="1" customWidth="1"/>
    <col min="15111" max="15111" width="12.42578125" customWidth="1"/>
    <col min="15352" max="15352" width="4.7109375" customWidth="1"/>
    <col min="15353" max="15353" width="7.85546875" customWidth="1"/>
    <col min="15354" max="15354" width="7.42578125" bestFit="1" customWidth="1"/>
    <col min="15355" max="15355" width="8.140625" bestFit="1" customWidth="1"/>
    <col min="15356" max="15356" width="4.5703125" bestFit="1" customWidth="1"/>
    <col min="15357" max="15357" width="57.5703125" customWidth="1"/>
    <col min="15358" max="15358" width="14" bestFit="1" customWidth="1"/>
    <col min="15359" max="15359" width="15.85546875" bestFit="1" customWidth="1"/>
    <col min="15360" max="15360" width="5.7109375" customWidth="1"/>
    <col min="15361" max="15361" width="11" customWidth="1"/>
    <col min="15362" max="15362" width="6" customWidth="1"/>
    <col min="15363" max="15363" width="13.140625" customWidth="1"/>
    <col min="15364" max="15364" width="15" bestFit="1" customWidth="1"/>
    <col min="15365" max="15365" width="16.42578125" bestFit="1" customWidth="1"/>
    <col min="15366" max="15366" width="18.28515625" bestFit="1" customWidth="1"/>
    <col min="15367" max="15367" width="12.42578125" customWidth="1"/>
    <col min="15608" max="15608" width="4.7109375" customWidth="1"/>
    <col min="15609" max="15609" width="7.85546875" customWidth="1"/>
    <col min="15610" max="15610" width="7.42578125" bestFit="1" customWidth="1"/>
    <col min="15611" max="15611" width="8.140625" bestFit="1" customWidth="1"/>
    <col min="15612" max="15612" width="4.5703125" bestFit="1" customWidth="1"/>
    <col min="15613" max="15613" width="57.5703125" customWidth="1"/>
    <col min="15614" max="15614" width="14" bestFit="1" customWidth="1"/>
    <col min="15615" max="15615" width="15.85546875" bestFit="1" customWidth="1"/>
    <col min="15616" max="15616" width="5.7109375" customWidth="1"/>
    <col min="15617" max="15617" width="11" customWidth="1"/>
    <col min="15618" max="15618" width="6" customWidth="1"/>
    <col min="15619" max="15619" width="13.140625" customWidth="1"/>
    <col min="15620" max="15620" width="15" bestFit="1" customWidth="1"/>
    <col min="15621" max="15621" width="16.42578125" bestFit="1" customWidth="1"/>
    <col min="15622" max="15622" width="18.28515625" bestFit="1" customWidth="1"/>
    <col min="15623" max="15623" width="12.42578125" customWidth="1"/>
    <col min="15864" max="15864" width="4.7109375" customWidth="1"/>
    <col min="15865" max="15865" width="7.85546875" customWidth="1"/>
    <col min="15866" max="15866" width="7.42578125" bestFit="1" customWidth="1"/>
    <col min="15867" max="15867" width="8.140625" bestFit="1" customWidth="1"/>
    <col min="15868" max="15868" width="4.5703125" bestFit="1" customWidth="1"/>
    <col min="15869" max="15869" width="57.5703125" customWidth="1"/>
    <col min="15870" max="15870" width="14" bestFit="1" customWidth="1"/>
    <col min="15871" max="15871" width="15.85546875" bestFit="1" customWidth="1"/>
    <col min="15872" max="15872" width="5.7109375" customWidth="1"/>
    <col min="15873" max="15873" width="11" customWidth="1"/>
    <col min="15874" max="15874" width="6" customWidth="1"/>
    <col min="15875" max="15875" width="13.140625" customWidth="1"/>
    <col min="15876" max="15876" width="15" bestFit="1" customWidth="1"/>
    <col min="15877" max="15877" width="16.42578125" bestFit="1" customWidth="1"/>
    <col min="15878" max="15878" width="18.28515625" bestFit="1" customWidth="1"/>
    <col min="15879" max="15879" width="12.42578125" customWidth="1"/>
    <col min="16120" max="16120" width="4.7109375" customWidth="1"/>
    <col min="16121" max="16121" width="7.85546875" customWidth="1"/>
    <col min="16122" max="16122" width="7.42578125" bestFit="1" customWidth="1"/>
    <col min="16123" max="16123" width="8.140625" bestFit="1" customWidth="1"/>
    <col min="16124" max="16124" width="4.5703125" bestFit="1" customWidth="1"/>
    <col min="16125" max="16125" width="57.5703125" customWidth="1"/>
    <col min="16126" max="16126" width="14" bestFit="1" customWidth="1"/>
    <col min="16127" max="16127" width="15.85546875" bestFit="1" customWidth="1"/>
    <col min="16128" max="16128" width="5.7109375" customWidth="1"/>
    <col min="16129" max="16129" width="11" customWidth="1"/>
    <col min="16130" max="16130" width="6" customWidth="1"/>
    <col min="16131" max="16131" width="13.140625" customWidth="1"/>
    <col min="16132" max="16132" width="15" bestFit="1" customWidth="1"/>
    <col min="16133" max="16133" width="16.42578125" bestFit="1" customWidth="1"/>
    <col min="16134" max="16134" width="18.28515625" bestFit="1" customWidth="1"/>
    <col min="16135" max="16135" width="12.42578125" customWidth="1"/>
  </cols>
  <sheetData>
    <row r="1" spans="1:8" ht="15.75" x14ac:dyDescent="0.25">
      <c r="A1" s="89" t="s">
        <v>59</v>
      </c>
      <c r="B1" s="89"/>
      <c r="C1" s="89"/>
      <c r="D1" s="89"/>
      <c r="E1" s="89"/>
      <c r="F1" s="89"/>
      <c r="G1" s="89"/>
      <c r="H1" s="89"/>
    </row>
    <row r="2" spans="1:8" ht="15.75" x14ac:dyDescent="0.25">
      <c r="A2" s="89" t="s">
        <v>60</v>
      </c>
      <c r="B2" s="89"/>
      <c r="C2" s="89"/>
      <c r="D2" s="89"/>
      <c r="E2" s="89"/>
      <c r="F2" s="89"/>
      <c r="G2" s="89"/>
      <c r="H2" s="89"/>
    </row>
    <row r="3" spans="1:8" x14ac:dyDescent="0.25">
      <c r="A3" s="90" t="s">
        <v>61</v>
      </c>
      <c r="B3" s="90"/>
      <c r="C3" s="90"/>
      <c r="D3" s="90"/>
      <c r="E3" s="90"/>
      <c r="F3" s="90"/>
      <c r="G3" s="90"/>
      <c r="H3" s="90"/>
    </row>
    <row r="4" spans="1:8" x14ac:dyDescent="0.25">
      <c r="A4" s="90" t="s">
        <v>62</v>
      </c>
      <c r="B4" s="90"/>
      <c r="C4" s="90"/>
      <c r="D4" s="90"/>
      <c r="E4" s="90"/>
      <c r="F4" s="90"/>
      <c r="G4" s="90"/>
      <c r="H4" s="90"/>
    </row>
    <row r="5" spans="1:8" ht="15.75" thickBot="1" x14ac:dyDescent="0.3">
      <c r="E5" s="7"/>
      <c r="F5" s="8"/>
    </row>
    <row r="6" spans="1:8" ht="15.75" thickBot="1" x14ac:dyDescent="0.3">
      <c r="A6" s="91" t="s">
        <v>63</v>
      </c>
      <c r="B6" s="92"/>
      <c r="C6" s="92"/>
      <c r="D6" s="92"/>
      <c r="E6" s="93"/>
      <c r="F6" s="9"/>
      <c r="G6" s="91" t="s">
        <v>64</v>
      </c>
      <c r="H6" s="94"/>
    </row>
    <row r="7" spans="1:8" ht="15.75" thickBot="1" x14ac:dyDescent="0.3">
      <c r="A7" s="10" t="s">
        <v>0</v>
      </c>
      <c r="B7" s="11" t="s">
        <v>65</v>
      </c>
      <c r="C7" s="12" t="s">
        <v>1</v>
      </c>
      <c r="D7" s="11" t="s">
        <v>2</v>
      </c>
      <c r="E7" s="11" t="s">
        <v>3</v>
      </c>
      <c r="F7" s="13" t="s">
        <v>66</v>
      </c>
      <c r="G7" s="14" t="s">
        <v>67</v>
      </c>
      <c r="H7" s="15" t="s">
        <v>68</v>
      </c>
    </row>
    <row r="8" spans="1:8" ht="15.75" thickBot="1" x14ac:dyDescent="0.3">
      <c r="A8" s="16"/>
      <c r="B8" s="17"/>
      <c r="C8" s="18"/>
      <c r="D8" s="17"/>
      <c r="E8" s="17"/>
      <c r="F8" s="19"/>
      <c r="G8" s="20"/>
      <c r="H8" s="13"/>
    </row>
    <row r="9" spans="1:8" x14ac:dyDescent="0.25">
      <c r="A9" s="21">
        <v>2</v>
      </c>
      <c r="B9" s="22"/>
      <c r="C9" s="23"/>
      <c r="D9" s="24"/>
      <c r="E9" s="22"/>
      <c r="F9" s="25" t="s">
        <v>69</v>
      </c>
      <c r="G9" s="26"/>
      <c r="H9" s="22"/>
    </row>
    <row r="10" spans="1:8" x14ac:dyDescent="0.25">
      <c r="A10" s="21">
        <v>2</v>
      </c>
      <c r="B10" s="22">
        <v>1</v>
      </c>
      <c r="C10" s="27"/>
      <c r="D10" s="22"/>
      <c r="E10" s="22"/>
      <c r="F10" s="25" t="s">
        <v>4</v>
      </c>
      <c r="G10" s="28">
        <f>G11+G23+G32</f>
        <v>2804147.6611333331</v>
      </c>
      <c r="H10" s="29">
        <f>H11+H23+H32</f>
        <v>33459772.053599998</v>
      </c>
    </row>
    <row r="11" spans="1:8" x14ac:dyDescent="0.25">
      <c r="A11" s="21">
        <v>2</v>
      </c>
      <c r="B11" s="22">
        <v>1</v>
      </c>
      <c r="C11" s="27">
        <v>1</v>
      </c>
      <c r="D11" s="22"/>
      <c r="E11" s="22"/>
      <c r="F11" s="25" t="s">
        <v>5</v>
      </c>
      <c r="G11" s="28">
        <f>G12+G15+G20</f>
        <v>2016096.3333333333</v>
      </c>
      <c r="H11" s="29">
        <f>H12+H15+H20</f>
        <v>24193156</v>
      </c>
    </row>
    <row r="12" spans="1:8" x14ac:dyDescent="0.25">
      <c r="A12" s="21">
        <v>2</v>
      </c>
      <c r="B12" s="22">
        <v>1</v>
      </c>
      <c r="C12" s="27">
        <v>1</v>
      </c>
      <c r="D12" s="22">
        <v>1</v>
      </c>
      <c r="E12" s="22"/>
      <c r="F12" s="25" t="s">
        <v>6</v>
      </c>
      <c r="G12" s="28">
        <f>G13</f>
        <v>525000</v>
      </c>
      <c r="H12" s="29">
        <f>H13</f>
        <v>6300000</v>
      </c>
    </row>
    <row r="13" spans="1:8" x14ac:dyDescent="0.25">
      <c r="A13" s="30">
        <v>2</v>
      </c>
      <c r="B13" s="31">
        <v>1</v>
      </c>
      <c r="C13" s="32">
        <v>1</v>
      </c>
      <c r="D13" s="31">
        <v>1</v>
      </c>
      <c r="E13" s="31">
        <v>1</v>
      </c>
      <c r="F13" s="33" t="s">
        <v>7</v>
      </c>
      <c r="G13" s="34">
        <f>+H13/12</f>
        <v>525000</v>
      </c>
      <c r="H13" s="35">
        <f>+'[1]PRESUP.salario 2026'!P11</f>
        <v>6300000</v>
      </c>
    </row>
    <row r="14" spans="1:8" x14ac:dyDescent="0.25">
      <c r="A14" s="36"/>
      <c r="B14" s="37"/>
      <c r="C14" s="38"/>
      <c r="D14" s="37"/>
      <c r="E14" s="39"/>
      <c r="F14" s="40"/>
      <c r="G14" s="34"/>
      <c r="H14" s="35"/>
    </row>
    <row r="15" spans="1:8" x14ac:dyDescent="0.25">
      <c r="A15" s="21">
        <v>2</v>
      </c>
      <c r="B15" s="22">
        <v>1</v>
      </c>
      <c r="C15" s="27">
        <v>1</v>
      </c>
      <c r="D15" s="22">
        <v>2</v>
      </c>
      <c r="E15" s="41"/>
      <c r="F15" s="42" t="s">
        <v>70</v>
      </c>
      <c r="G15" s="28">
        <f>SUM(G16:G18)</f>
        <v>1336012</v>
      </c>
      <c r="H15" s="43">
        <f>SUM(H16:H18)</f>
        <v>16032144</v>
      </c>
    </row>
    <row r="16" spans="1:8" x14ac:dyDescent="0.25">
      <c r="A16" s="36">
        <v>2</v>
      </c>
      <c r="B16" s="37">
        <v>1</v>
      </c>
      <c r="C16" s="38">
        <v>1</v>
      </c>
      <c r="D16" s="37">
        <v>2</v>
      </c>
      <c r="E16" s="37">
        <v>1</v>
      </c>
      <c r="F16" s="33" t="s">
        <v>8</v>
      </c>
      <c r="G16" s="34">
        <f>+H16/12</f>
        <v>1336012</v>
      </c>
      <c r="H16" s="35">
        <f>+'[1]PRESUP.salario 2026'!P37</f>
        <v>16032144</v>
      </c>
    </row>
    <row r="17" spans="1:8" x14ac:dyDescent="0.25">
      <c r="A17" s="36">
        <v>2</v>
      </c>
      <c r="B17" s="37">
        <v>1</v>
      </c>
      <c r="C17" s="38">
        <v>1</v>
      </c>
      <c r="D17" s="37">
        <v>2</v>
      </c>
      <c r="E17" s="37">
        <v>2</v>
      </c>
      <c r="F17" s="33" t="s">
        <v>9</v>
      </c>
      <c r="G17" s="34"/>
      <c r="H17" s="35"/>
    </row>
    <row r="18" spans="1:8" x14ac:dyDescent="0.25">
      <c r="A18" s="36">
        <v>2</v>
      </c>
      <c r="B18" s="37">
        <v>1</v>
      </c>
      <c r="C18" s="38">
        <v>1</v>
      </c>
      <c r="D18" s="37">
        <v>2</v>
      </c>
      <c r="E18" s="37">
        <v>5</v>
      </c>
      <c r="F18" s="33" t="s">
        <v>10</v>
      </c>
      <c r="G18" s="34"/>
      <c r="H18" s="35">
        <f>+G18*12</f>
        <v>0</v>
      </c>
    </row>
    <row r="19" spans="1:8" x14ac:dyDescent="0.25">
      <c r="A19" s="36"/>
      <c r="B19" s="37"/>
      <c r="C19" s="38"/>
      <c r="D19" s="37"/>
      <c r="E19" s="37"/>
      <c r="F19" s="33"/>
      <c r="G19" s="34"/>
      <c r="H19" s="35"/>
    </row>
    <row r="20" spans="1:8" x14ac:dyDescent="0.25">
      <c r="A20" s="21">
        <v>2</v>
      </c>
      <c r="B20" s="22">
        <v>1</v>
      </c>
      <c r="C20" s="27">
        <v>1</v>
      </c>
      <c r="D20" s="22">
        <v>4</v>
      </c>
      <c r="E20" s="41"/>
      <c r="F20" s="42" t="s">
        <v>11</v>
      </c>
      <c r="G20" s="28">
        <f>G21</f>
        <v>155084.33333333334</v>
      </c>
      <c r="H20" s="43">
        <f>H21</f>
        <v>1861012</v>
      </c>
    </row>
    <row r="21" spans="1:8" x14ac:dyDescent="0.25">
      <c r="A21" s="36">
        <v>2</v>
      </c>
      <c r="B21" s="37">
        <v>1</v>
      </c>
      <c r="C21" s="38">
        <v>1</v>
      </c>
      <c r="D21" s="37">
        <v>4</v>
      </c>
      <c r="E21" s="37">
        <v>1</v>
      </c>
      <c r="F21" s="33" t="s">
        <v>12</v>
      </c>
      <c r="G21" s="34">
        <f>+H21/12</f>
        <v>155084.33333333334</v>
      </c>
      <c r="H21" s="35">
        <f>+'[1]PRESUP.salario 2026'!Q40</f>
        <v>1861012</v>
      </c>
    </row>
    <row r="22" spans="1:8" x14ac:dyDescent="0.25">
      <c r="A22" s="36"/>
      <c r="B22" s="37"/>
      <c r="C22" s="38"/>
      <c r="D22" s="37"/>
      <c r="E22" s="37"/>
      <c r="F22" s="33"/>
      <c r="G22" s="34"/>
      <c r="H22" s="35"/>
    </row>
    <row r="23" spans="1:8" x14ac:dyDescent="0.25">
      <c r="A23" s="21">
        <v>2</v>
      </c>
      <c r="B23" s="22">
        <v>1</v>
      </c>
      <c r="C23" s="27">
        <v>2</v>
      </c>
      <c r="D23" s="27"/>
      <c r="E23" s="37"/>
      <c r="F23" s="42" t="s">
        <v>71</v>
      </c>
      <c r="G23" s="45">
        <f>+G24</f>
        <v>515203</v>
      </c>
      <c r="H23" s="46">
        <f>+H24+H28</f>
        <v>5992436</v>
      </c>
    </row>
    <row r="24" spans="1:8" x14ac:dyDescent="0.25">
      <c r="A24" s="21">
        <v>2</v>
      </c>
      <c r="B24" s="22">
        <v>1</v>
      </c>
      <c r="C24" s="27">
        <v>2</v>
      </c>
      <c r="D24" s="22">
        <v>2</v>
      </c>
      <c r="E24" s="22"/>
      <c r="F24" s="42" t="s">
        <v>72</v>
      </c>
      <c r="G24" s="47">
        <f>SUM(G25:G31)</f>
        <v>515203</v>
      </c>
      <c r="H24" s="48">
        <f>+H25+H26</f>
        <v>4209024</v>
      </c>
    </row>
    <row r="25" spans="1:8" x14ac:dyDescent="0.25">
      <c r="A25" s="21">
        <v>2</v>
      </c>
      <c r="B25" s="22">
        <v>1</v>
      </c>
      <c r="C25" s="27">
        <v>2</v>
      </c>
      <c r="D25" s="22">
        <v>2</v>
      </c>
      <c r="E25" s="22">
        <v>10</v>
      </c>
      <c r="F25" s="33" t="s">
        <v>73</v>
      </c>
      <c r="G25" s="34">
        <f>+H25/12</f>
        <v>113501</v>
      </c>
      <c r="H25" s="35">
        <f>+'[1]politica de incentivos art. 3ro'!D33</f>
        <v>1362012</v>
      </c>
    </row>
    <row r="26" spans="1:8" x14ac:dyDescent="0.25">
      <c r="A26" s="36">
        <v>2</v>
      </c>
      <c r="B26" s="37">
        <v>1</v>
      </c>
      <c r="C26" s="38">
        <v>2</v>
      </c>
      <c r="D26" s="37">
        <v>2</v>
      </c>
      <c r="E26" s="37">
        <v>15</v>
      </c>
      <c r="F26" s="33" t="s">
        <v>74</v>
      </c>
      <c r="G26" s="34">
        <f>+H26/12</f>
        <v>237251</v>
      </c>
      <c r="H26" s="35">
        <f>+'[1]pólitica de incentivos art. 4to'!D34</f>
        <v>2847012</v>
      </c>
    </row>
    <row r="27" spans="1:8" x14ac:dyDescent="0.25">
      <c r="A27" s="36"/>
      <c r="B27" s="37"/>
      <c r="C27" s="38"/>
      <c r="D27" s="37"/>
      <c r="E27" s="37"/>
      <c r="F27" s="49"/>
      <c r="G27" s="34"/>
      <c r="H27" s="35"/>
    </row>
    <row r="28" spans="1:8" x14ac:dyDescent="0.25">
      <c r="A28" s="21">
        <v>2</v>
      </c>
      <c r="B28" s="22">
        <v>1</v>
      </c>
      <c r="C28" s="27">
        <v>3</v>
      </c>
      <c r="D28" s="22">
        <v>7</v>
      </c>
      <c r="E28" s="37"/>
      <c r="F28" s="50" t="s">
        <v>75</v>
      </c>
      <c r="G28" s="47">
        <f>+G29</f>
        <v>15833.333333333334</v>
      </c>
      <c r="H28" s="48">
        <f>+H29+H30</f>
        <v>1783412</v>
      </c>
    </row>
    <row r="29" spans="1:8" x14ac:dyDescent="0.25">
      <c r="A29" s="21">
        <v>2</v>
      </c>
      <c r="B29" s="22">
        <v>1</v>
      </c>
      <c r="C29" s="27">
        <v>3</v>
      </c>
      <c r="D29" s="22">
        <v>7</v>
      </c>
      <c r="E29" s="37">
        <v>2</v>
      </c>
      <c r="F29" s="49" t="s">
        <v>76</v>
      </c>
      <c r="G29" s="34">
        <f>+H29/12</f>
        <v>15833.333333333334</v>
      </c>
      <c r="H29" s="35">
        <f>+'[1]Politica de incentivos art. 1ro'!E26</f>
        <v>190000</v>
      </c>
    </row>
    <row r="30" spans="1:8" x14ac:dyDescent="0.25">
      <c r="A30" s="21">
        <v>2</v>
      </c>
      <c r="B30" s="22">
        <v>1</v>
      </c>
      <c r="C30" s="27">
        <v>3</v>
      </c>
      <c r="D30" s="22">
        <v>7</v>
      </c>
      <c r="E30" s="37">
        <v>4</v>
      </c>
      <c r="F30" s="49" t="s">
        <v>77</v>
      </c>
      <c r="G30" s="34">
        <f>+H30/12</f>
        <v>132784.33333333334</v>
      </c>
      <c r="H30" s="35">
        <f>+'[1]Politica de incentivos art 2do.'!E23</f>
        <v>1593412</v>
      </c>
    </row>
    <row r="31" spans="1:8" x14ac:dyDescent="0.25">
      <c r="A31" s="36"/>
      <c r="B31" s="37"/>
      <c r="C31" s="38"/>
      <c r="D31" s="37"/>
      <c r="E31" s="37"/>
      <c r="G31" s="51"/>
      <c r="H31" s="39"/>
    </row>
    <row r="32" spans="1:8" s="1" customFormat="1" x14ac:dyDescent="0.25">
      <c r="A32" s="21">
        <v>2</v>
      </c>
      <c r="B32" s="41">
        <v>1</v>
      </c>
      <c r="C32" s="52">
        <v>5</v>
      </c>
      <c r="D32" s="41"/>
      <c r="E32" s="41"/>
      <c r="F32" s="42" t="s">
        <v>78</v>
      </c>
      <c r="G32" s="28">
        <f>SUM(G33:G35)-0.01</f>
        <v>272848.32780000003</v>
      </c>
      <c r="H32" s="29">
        <f>SUM(H33:H35)</f>
        <v>3274180.0535999998</v>
      </c>
    </row>
    <row r="33" spans="1:8" x14ac:dyDescent="0.25">
      <c r="A33" s="36">
        <v>2</v>
      </c>
      <c r="B33" s="37">
        <v>1</v>
      </c>
      <c r="C33" s="38">
        <v>5</v>
      </c>
      <c r="D33" s="37">
        <v>1</v>
      </c>
      <c r="E33" s="37"/>
      <c r="F33" s="40" t="s">
        <v>13</v>
      </c>
      <c r="G33" s="34">
        <f>+H33/12</f>
        <v>127140.85780000001</v>
      </c>
      <c r="H33" s="53">
        <f>+'[1] Riesgos Lab y TSS'!D52</f>
        <v>1525690.2936000002</v>
      </c>
    </row>
    <row r="34" spans="1:8" x14ac:dyDescent="0.25">
      <c r="A34" s="36">
        <v>2</v>
      </c>
      <c r="B34" s="37">
        <v>1</v>
      </c>
      <c r="C34" s="38">
        <v>5</v>
      </c>
      <c r="D34" s="37">
        <v>2</v>
      </c>
      <c r="E34" s="37"/>
      <c r="F34" s="40" t="s">
        <v>14</v>
      </c>
      <c r="G34" s="34">
        <f>+H34/12</f>
        <v>132131.85199999998</v>
      </c>
      <c r="H34" s="53">
        <f>+'[1] Riesgos Lab y TSS'!E52</f>
        <v>1585582.2239999999</v>
      </c>
    </row>
    <row r="35" spans="1:8" x14ac:dyDescent="0.25">
      <c r="A35" s="36">
        <v>2</v>
      </c>
      <c r="B35" s="37">
        <v>1</v>
      </c>
      <c r="C35" s="38">
        <v>5</v>
      </c>
      <c r="D35" s="37">
        <v>3</v>
      </c>
      <c r="E35" s="37"/>
      <c r="F35" s="33" t="s">
        <v>15</v>
      </c>
      <c r="G35" s="34">
        <f>+H35/12</f>
        <v>13575.628000000002</v>
      </c>
      <c r="H35" s="53">
        <f>+'[1] Riesgos Lab y TSS'!C52</f>
        <v>162907.53600000002</v>
      </c>
    </row>
    <row r="36" spans="1:8" x14ac:dyDescent="0.25">
      <c r="A36" s="36"/>
      <c r="B36" s="37"/>
      <c r="C36" s="38"/>
      <c r="D36" s="37"/>
      <c r="E36" s="37"/>
      <c r="F36" s="33"/>
      <c r="G36" s="34"/>
      <c r="H36" s="53"/>
    </row>
    <row r="37" spans="1:8" x14ac:dyDescent="0.25">
      <c r="A37" s="21">
        <v>2</v>
      </c>
      <c r="B37" s="22">
        <v>2</v>
      </c>
      <c r="C37" s="27"/>
      <c r="D37" s="37"/>
      <c r="E37" s="22"/>
      <c r="F37" s="25" t="s">
        <v>16</v>
      </c>
      <c r="G37" s="29">
        <f>G38+G46+G50+G54+G58+G71+G78+G66+G93</f>
        <v>4548643.9810000006</v>
      </c>
      <c r="H37" s="29">
        <f>H38+H46+H50+H54+H58+H71+H78+H68+H69+H93</f>
        <v>54583727.652000003</v>
      </c>
    </row>
    <row r="38" spans="1:8" x14ac:dyDescent="0.25">
      <c r="A38" s="21">
        <v>2</v>
      </c>
      <c r="B38" s="22">
        <v>2</v>
      </c>
      <c r="C38" s="27">
        <v>1</v>
      </c>
      <c r="D38" s="37"/>
      <c r="E38" s="22"/>
      <c r="F38" s="25" t="s">
        <v>17</v>
      </c>
      <c r="G38" s="28">
        <f>G39+G40+G41+G43</f>
        <v>333674.91249999998</v>
      </c>
      <c r="H38" s="54">
        <f>H39+H40+H41+H43</f>
        <v>4004098.95</v>
      </c>
    </row>
    <row r="39" spans="1:8" x14ac:dyDescent="0.25">
      <c r="A39" s="36">
        <v>2</v>
      </c>
      <c r="B39" s="37">
        <v>2</v>
      </c>
      <c r="C39" s="38">
        <v>1</v>
      </c>
      <c r="D39" s="37">
        <v>3</v>
      </c>
      <c r="E39" s="37"/>
      <c r="F39" s="33" t="s">
        <v>18</v>
      </c>
      <c r="G39" s="34">
        <f>+'[1]Gastos Corrientes-2026'!B19</f>
        <v>35000</v>
      </c>
      <c r="H39" s="53">
        <f>G39*12</f>
        <v>420000</v>
      </c>
    </row>
    <row r="40" spans="1:8" x14ac:dyDescent="0.25">
      <c r="A40" s="36">
        <v>2</v>
      </c>
      <c r="B40" s="37">
        <v>2</v>
      </c>
      <c r="C40" s="38">
        <v>1</v>
      </c>
      <c r="D40" s="37">
        <v>4</v>
      </c>
      <c r="E40" s="37"/>
      <c r="F40" s="40" t="s">
        <v>19</v>
      </c>
      <c r="G40" s="34">
        <f>+'[1]Gastos Corrientes-2026'!B20</f>
        <v>24000</v>
      </c>
      <c r="H40" s="53">
        <f>G40*12</f>
        <v>288000</v>
      </c>
    </row>
    <row r="41" spans="1:8" x14ac:dyDescent="0.25">
      <c r="A41" s="36">
        <v>2</v>
      </c>
      <c r="B41" s="37">
        <v>2</v>
      </c>
      <c r="C41" s="38">
        <v>1</v>
      </c>
      <c r="D41" s="37">
        <v>5</v>
      </c>
      <c r="E41" s="37"/>
      <c r="F41" s="33" t="s">
        <v>79</v>
      </c>
      <c r="G41" s="34">
        <f>+'[1]Gastos Corrientes-2026'!B23+'[1]Gastos Corrientes-2026'!B24+'[1]Gastos Corrientes-2026'!B25+'[1]Gastos Corrientes-2026'!B26+'[1]Gastos Corrientes-2026'!B27+'[1]Gastos Corrientes-2026'!B28+'[1]Gastos Corrientes-2026'!B29+'[1]Gastos Corrientes-2026'!B21+'[1]Gastos Corrientes-2026'!B22</f>
        <v>194674.91250000001</v>
      </c>
      <c r="H41" s="53">
        <f>G41*12</f>
        <v>2336098.9500000002</v>
      </c>
    </row>
    <row r="42" spans="1:8" x14ac:dyDescent="0.25">
      <c r="A42" s="36"/>
      <c r="B42" s="37"/>
      <c r="C42" s="38"/>
      <c r="D42" s="37"/>
      <c r="E42" s="37"/>
      <c r="F42" s="40"/>
      <c r="G42" s="34"/>
      <c r="H42" s="53"/>
    </row>
    <row r="43" spans="1:8" x14ac:dyDescent="0.25">
      <c r="A43" s="21">
        <v>2</v>
      </c>
      <c r="B43" s="22">
        <v>2</v>
      </c>
      <c r="C43" s="27">
        <v>1</v>
      </c>
      <c r="D43" s="22">
        <v>6</v>
      </c>
      <c r="E43" s="22"/>
      <c r="F43" s="42" t="s">
        <v>20</v>
      </c>
      <c r="G43" s="28">
        <f>G44</f>
        <v>80000</v>
      </c>
      <c r="H43" s="29">
        <f>H44</f>
        <v>960000</v>
      </c>
    </row>
    <row r="44" spans="1:8" x14ac:dyDescent="0.25">
      <c r="A44" s="36">
        <v>2</v>
      </c>
      <c r="B44" s="37">
        <v>2</v>
      </c>
      <c r="C44" s="38">
        <v>1</v>
      </c>
      <c r="D44" s="37">
        <v>6</v>
      </c>
      <c r="E44" s="37">
        <v>1</v>
      </c>
      <c r="F44" s="40" t="s">
        <v>21</v>
      </c>
      <c r="G44" s="34">
        <f>+H44/12</f>
        <v>80000</v>
      </c>
      <c r="H44" s="53">
        <f>+'[1]Gastos Corrientes-2026'!C10</f>
        <v>960000</v>
      </c>
    </row>
    <row r="45" spans="1:8" x14ac:dyDescent="0.25">
      <c r="A45" s="36"/>
      <c r="B45" s="37"/>
      <c r="C45" s="38"/>
      <c r="D45" s="37"/>
      <c r="E45" s="37"/>
      <c r="F45" s="40"/>
      <c r="G45" s="34"/>
      <c r="H45" s="53"/>
    </row>
    <row r="46" spans="1:8" x14ac:dyDescent="0.25">
      <c r="A46" s="21">
        <v>2</v>
      </c>
      <c r="B46" s="22">
        <v>2</v>
      </c>
      <c r="C46" s="27">
        <v>2</v>
      </c>
      <c r="D46" s="22"/>
      <c r="E46" s="22"/>
      <c r="F46" s="42" t="s">
        <v>80</v>
      </c>
      <c r="G46" s="28">
        <f>G47+G48</f>
        <v>303458.33333333337</v>
      </c>
      <c r="H46" s="29">
        <f>H47+H48</f>
        <v>3641500</v>
      </c>
    </row>
    <row r="47" spans="1:8" x14ac:dyDescent="0.25">
      <c r="A47" s="36">
        <v>2</v>
      </c>
      <c r="B47" s="37">
        <v>2</v>
      </c>
      <c r="C47" s="38">
        <v>2</v>
      </c>
      <c r="D47" s="37">
        <v>1</v>
      </c>
      <c r="E47" s="37"/>
      <c r="F47" s="33" t="s">
        <v>81</v>
      </c>
      <c r="G47" s="34">
        <f>+H47/12</f>
        <v>89625</v>
      </c>
      <c r="H47" s="53">
        <f>+'[1]Gastos Corrientes-2026'!B44+'[1]Eventos y Actividades'!F84</f>
        <v>1075500</v>
      </c>
    </row>
    <row r="48" spans="1:8" x14ac:dyDescent="0.25">
      <c r="A48" s="36">
        <v>2</v>
      </c>
      <c r="B48" s="37">
        <v>2</v>
      </c>
      <c r="C48" s="38">
        <v>2</v>
      </c>
      <c r="D48" s="37">
        <v>2</v>
      </c>
      <c r="E48" s="37"/>
      <c r="F48" s="33" t="s">
        <v>22</v>
      </c>
      <c r="G48" s="34">
        <f>+H48/12</f>
        <v>213833.33333333334</v>
      </c>
      <c r="H48" s="53">
        <f>+'[1]Eventos y Actividades'!G113</f>
        <v>2566000</v>
      </c>
    </row>
    <row r="49" spans="1:8" x14ac:dyDescent="0.25">
      <c r="A49" s="36"/>
      <c r="B49" s="37"/>
      <c r="C49" s="38"/>
      <c r="D49" s="37"/>
      <c r="E49" s="37"/>
      <c r="F49" s="40"/>
      <c r="G49" s="34"/>
      <c r="H49" s="53"/>
    </row>
    <row r="50" spans="1:8" x14ac:dyDescent="0.25">
      <c r="A50" s="21">
        <v>2</v>
      </c>
      <c r="B50" s="22">
        <v>2</v>
      </c>
      <c r="C50" s="27">
        <v>3</v>
      </c>
      <c r="D50" s="37"/>
      <c r="E50" s="37"/>
      <c r="F50" s="42" t="s">
        <v>82</v>
      </c>
      <c r="G50" s="28">
        <f>G51+G52</f>
        <v>60799.166666666672</v>
      </c>
      <c r="H50" s="29">
        <f>H51+H52</f>
        <v>729590</v>
      </c>
    </row>
    <row r="51" spans="1:8" x14ac:dyDescent="0.25">
      <c r="A51" s="30">
        <v>2</v>
      </c>
      <c r="B51" s="31">
        <v>2</v>
      </c>
      <c r="C51" s="32">
        <v>3</v>
      </c>
      <c r="D51" s="31">
        <v>1</v>
      </c>
      <c r="E51" s="55"/>
      <c r="F51" s="33" t="s">
        <v>23</v>
      </c>
      <c r="G51" s="47">
        <f>+H51/12</f>
        <v>16666.666666666668</v>
      </c>
      <c r="H51" s="53">
        <f>+'[1]Eventos y Actividades'!F111</f>
        <v>200000</v>
      </c>
    </row>
    <row r="52" spans="1:8" x14ac:dyDescent="0.25">
      <c r="A52" s="36">
        <v>2</v>
      </c>
      <c r="B52" s="37">
        <v>2</v>
      </c>
      <c r="C52" s="38">
        <v>3</v>
      </c>
      <c r="D52" s="37">
        <v>2</v>
      </c>
      <c r="E52" s="56"/>
      <c r="F52" s="33" t="s">
        <v>83</v>
      </c>
      <c r="G52" s="34">
        <f>H52/12</f>
        <v>44132.5</v>
      </c>
      <c r="H52" s="35">
        <f>+'[1]Eventos y Actividades'!F88+'[1]Eventos y Actividades'!F90</f>
        <v>529590</v>
      </c>
    </row>
    <row r="53" spans="1:8" x14ac:dyDescent="0.25">
      <c r="A53" s="36"/>
      <c r="B53" s="37"/>
      <c r="C53" s="38"/>
      <c r="D53" s="37"/>
      <c r="E53" s="37"/>
      <c r="F53" s="33"/>
      <c r="G53" s="34"/>
      <c r="H53" s="53"/>
    </row>
    <row r="54" spans="1:8" x14ac:dyDescent="0.25">
      <c r="A54" s="21">
        <v>2</v>
      </c>
      <c r="B54" s="22">
        <v>2</v>
      </c>
      <c r="C54" s="27">
        <v>4</v>
      </c>
      <c r="D54" s="22"/>
      <c r="E54" s="22"/>
      <c r="F54" s="42" t="s">
        <v>24</v>
      </c>
      <c r="G54" s="28">
        <f>G55+G56</f>
        <v>43583.333333333336</v>
      </c>
      <c r="H54" s="29">
        <f>H55+H56</f>
        <v>523000</v>
      </c>
    </row>
    <row r="55" spans="1:8" x14ac:dyDescent="0.25">
      <c r="A55" s="36">
        <v>2</v>
      </c>
      <c r="B55" s="37">
        <v>2</v>
      </c>
      <c r="C55" s="38">
        <v>4</v>
      </c>
      <c r="D55" s="37">
        <v>1</v>
      </c>
      <c r="E55" s="37"/>
      <c r="F55" s="33" t="s">
        <v>25</v>
      </c>
      <c r="G55" s="34">
        <f>+H55/12</f>
        <v>43583.333333333336</v>
      </c>
      <c r="H55" s="35">
        <f>+'[1]Eventos y Actividades'!F87+'[1]Eventos y Actividades'!F110</f>
        <v>523000</v>
      </c>
    </row>
    <row r="56" spans="1:8" x14ac:dyDescent="0.25">
      <c r="A56" s="36">
        <v>2</v>
      </c>
      <c r="B56" s="37">
        <v>2</v>
      </c>
      <c r="C56" s="38">
        <v>4</v>
      </c>
      <c r="D56" s="37">
        <v>3</v>
      </c>
      <c r="E56" s="37"/>
      <c r="F56" s="33" t="s">
        <v>26</v>
      </c>
      <c r="G56" s="34"/>
      <c r="H56" s="53"/>
    </row>
    <row r="57" spans="1:8" x14ac:dyDescent="0.25">
      <c r="A57" s="36"/>
      <c r="B57" s="37"/>
      <c r="C57" s="38"/>
      <c r="D57" s="37"/>
      <c r="E57" s="37"/>
      <c r="F57" s="33"/>
      <c r="G57" s="34"/>
      <c r="H57" s="53"/>
    </row>
    <row r="58" spans="1:8" x14ac:dyDescent="0.25">
      <c r="A58" s="21">
        <v>2</v>
      </c>
      <c r="B58" s="22">
        <v>2</v>
      </c>
      <c r="C58" s="27">
        <v>5</v>
      </c>
      <c r="D58" s="22"/>
      <c r="E58" s="22"/>
      <c r="F58" s="42" t="s">
        <v>27</v>
      </c>
      <c r="G58" s="28">
        <f>G59+G61</f>
        <v>955251.30099999998</v>
      </c>
      <c r="H58" s="29">
        <f>H59+H61</f>
        <v>11463015.612</v>
      </c>
    </row>
    <row r="59" spans="1:8" x14ac:dyDescent="0.25">
      <c r="A59" s="36">
        <v>2</v>
      </c>
      <c r="B59" s="37">
        <v>2</v>
      </c>
      <c r="C59" s="38">
        <v>5</v>
      </c>
      <c r="D59" s="37">
        <v>1</v>
      </c>
      <c r="E59" s="37"/>
      <c r="F59" s="40" t="s">
        <v>28</v>
      </c>
      <c r="G59" s="34">
        <f>'[1]Gastos Corrientes-2026'!B12</f>
        <v>925618.55099999998</v>
      </c>
      <c r="H59" s="34">
        <f>+G59*12</f>
        <v>11107422.612</v>
      </c>
    </row>
    <row r="60" spans="1:8" x14ac:dyDescent="0.25">
      <c r="A60" s="36"/>
      <c r="B60" s="37"/>
      <c r="C60" s="38"/>
      <c r="D60" s="37"/>
      <c r="E60" s="55"/>
      <c r="F60" s="57"/>
      <c r="G60" s="58"/>
      <c r="H60" s="53"/>
    </row>
    <row r="61" spans="1:8" x14ac:dyDescent="0.25">
      <c r="A61" s="21">
        <v>2</v>
      </c>
      <c r="B61" s="22">
        <v>2</v>
      </c>
      <c r="C61" s="27">
        <v>5</v>
      </c>
      <c r="D61" s="22">
        <v>3</v>
      </c>
      <c r="E61" s="41"/>
      <c r="F61" s="59" t="s">
        <v>84</v>
      </c>
      <c r="G61" s="60">
        <f>G62+G63+G64</f>
        <v>29632.75</v>
      </c>
      <c r="H61" s="60">
        <f>H62+H63+H64</f>
        <v>355593</v>
      </c>
    </row>
    <row r="62" spans="1:8" x14ac:dyDescent="0.25">
      <c r="A62" s="36">
        <v>2</v>
      </c>
      <c r="B62" s="37">
        <v>2</v>
      </c>
      <c r="C62" s="38">
        <v>5</v>
      </c>
      <c r="D62" s="37">
        <v>3</v>
      </c>
      <c r="E62" s="37">
        <v>2</v>
      </c>
      <c r="F62" s="40" t="s">
        <v>29</v>
      </c>
      <c r="G62" s="34">
        <v>0</v>
      </c>
      <c r="H62" s="53">
        <v>0</v>
      </c>
    </row>
    <row r="63" spans="1:8" x14ac:dyDescent="0.25">
      <c r="A63" s="36">
        <v>2</v>
      </c>
      <c r="B63" s="37">
        <v>2</v>
      </c>
      <c r="C63" s="38">
        <v>5</v>
      </c>
      <c r="D63" s="37">
        <v>3</v>
      </c>
      <c r="E63" s="37">
        <v>3</v>
      </c>
      <c r="F63" s="40" t="s">
        <v>30</v>
      </c>
      <c r="G63" s="34">
        <v>0</v>
      </c>
      <c r="H63" s="53">
        <v>0</v>
      </c>
    </row>
    <row r="64" spans="1:8" x14ac:dyDescent="0.25">
      <c r="A64" s="36">
        <v>2</v>
      </c>
      <c r="B64" s="37">
        <v>2</v>
      </c>
      <c r="C64" s="38">
        <v>5</v>
      </c>
      <c r="D64" s="37">
        <v>3</v>
      </c>
      <c r="E64" s="37">
        <v>4</v>
      </c>
      <c r="F64" s="40" t="s">
        <v>31</v>
      </c>
      <c r="G64" s="34">
        <f>+H64/12</f>
        <v>29632.75</v>
      </c>
      <c r="H64" s="53">
        <f>'[1]Gastos Corrientes-2026'!C13+'[1]Gastos Corrientes-2026'!C15</f>
        <v>355593</v>
      </c>
    </row>
    <row r="65" spans="1:8" x14ac:dyDescent="0.25">
      <c r="A65" s="36"/>
      <c r="B65" s="37"/>
      <c r="C65" s="38"/>
      <c r="D65" s="37"/>
      <c r="E65" s="37"/>
      <c r="F65" s="40"/>
      <c r="G65" s="34"/>
      <c r="H65" s="53"/>
    </row>
    <row r="66" spans="1:8" x14ac:dyDescent="0.25">
      <c r="A66" s="21">
        <v>2</v>
      </c>
      <c r="B66" s="22">
        <v>2</v>
      </c>
      <c r="C66" s="27">
        <v>6</v>
      </c>
      <c r="D66" s="22"/>
      <c r="E66" s="22"/>
      <c r="F66" s="42" t="s">
        <v>85</v>
      </c>
      <c r="G66" s="28">
        <f>SUM(G67:G69)</f>
        <v>236918.09083333332</v>
      </c>
      <c r="H66" s="28">
        <f>SUM(H67:H69)</f>
        <v>2843017.09</v>
      </c>
    </row>
    <row r="67" spans="1:8" x14ac:dyDescent="0.25">
      <c r="A67" s="36">
        <v>2</v>
      </c>
      <c r="B67" s="37">
        <v>2</v>
      </c>
      <c r="C67" s="38">
        <v>6</v>
      </c>
      <c r="D67" s="37">
        <v>1</v>
      </c>
      <c r="E67" s="37"/>
      <c r="F67" s="33" t="s">
        <v>86</v>
      </c>
      <c r="G67" s="34"/>
      <c r="H67" s="53"/>
    </row>
    <row r="68" spans="1:8" x14ac:dyDescent="0.25">
      <c r="A68" s="36">
        <v>2</v>
      </c>
      <c r="B68" s="37">
        <v>2</v>
      </c>
      <c r="C68" s="38">
        <v>6</v>
      </c>
      <c r="D68" s="37">
        <v>2</v>
      </c>
      <c r="E68" s="37"/>
      <c r="F68" s="33" t="s">
        <v>87</v>
      </c>
      <c r="G68" s="34">
        <f>+H68/12</f>
        <v>16918.090833333332</v>
      </c>
      <c r="H68" s="53">
        <f>+'[1]Gastos Corrientes-2026'!C52+'[1]Gastos Corrientes-2026'!C56</f>
        <v>203017.09</v>
      </c>
    </row>
    <row r="69" spans="1:8" x14ac:dyDescent="0.25">
      <c r="A69" s="36">
        <v>2</v>
      </c>
      <c r="B69" s="37">
        <v>2</v>
      </c>
      <c r="C69" s="38">
        <v>6</v>
      </c>
      <c r="D69" s="37">
        <v>3</v>
      </c>
      <c r="E69" s="37"/>
      <c r="F69" s="33" t="s">
        <v>32</v>
      </c>
      <c r="G69" s="34">
        <f>+H69/12</f>
        <v>220000</v>
      </c>
      <c r="H69" s="35">
        <f>+'[1]Gastos Corrientes-2026'!B57</f>
        <v>2640000</v>
      </c>
    </row>
    <row r="70" spans="1:8" x14ac:dyDescent="0.25">
      <c r="A70" s="36"/>
      <c r="B70" s="37"/>
      <c r="C70" s="38"/>
      <c r="D70" s="37"/>
      <c r="E70" s="37"/>
      <c r="F70" s="40"/>
      <c r="G70" s="34"/>
      <c r="H70" s="53"/>
    </row>
    <row r="71" spans="1:8" x14ac:dyDescent="0.25">
      <c r="A71" s="21">
        <v>2</v>
      </c>
      <c r="B71" s="22">
        <v>2</v>
      </c>
      <c r="C71" s="27">
        <v>7</v>
      </c>
      <c r="D71" s="22"/>
      <c r="E71" s="22"/>
      <c r="F71" s="42" t="s">
        <v>33</v>
      </c>
      <c r="G71" s="28">
        <f>G72</f>
        <v>33166.666666666672</v>
      </c>
      <c r="H71" s="28">
        <f>SUM(H73:H76)</f>
        <v>398000</v>
      </c>
    </row>
    <row r="72" spans="1:8" x14ac:dyDescent="0.25">
      <c r="A72" s="21">
        <v>2</v>
      </c>
      <c r="B72" s="22">
        <v>2</v>
      </c>
      <c r="C72" s="27">
        <v>7</v>
      </c>
      <c r="D72" s="22">
        <v>2</v>
      </c>
      <c r="E72" s="22"/>
      <c r="F72" s="42" t="s">
        <v>34</v>
      </c>
      <c r="G72" s="45">
        <f>SUM(G73:G76)</f>
        <v>33166.666666666672</v>
      </c>
      <c r="H72" s="45">
        <f>H73+H74+H75+H76</f>
        <v>398000</v>
      </c>
    </row>
    <row r="73" spans="1:8" x14ac:dyDescent="0.25">
      <c r="A73" s="36">
        <v>2</v>
      </c>
      <c r="B73" s="37">
        <v>2</v>
      </c>
      <c r="C73" s="38">
        <v>7</v>
      </c>
      <c r="D73" s="37">
        <v>2</v>
      </c>
      <c r="E73" s="31">
        <v>2</v>
      </c>
      <c r="F73" s="33" t="s">
        <v>35</v>
      </c>
      <c r="G73" s="53">
        <f>+H73/12</f>
        <v>6666.666666666667</v>
      </c>
      <c r="H73" s="53">
        <f>+'[1]Eventos y Actividades'!F101</f>
        <v>80000</v>
      </c>
    </row>
    <row r="74" spans="1:8" x14ac:dyDescent="0.25">
      <c r="A74" s="36">
        <v>2</v>
      </c>
      <c r="B74" s="37">
        <v>2</v>
      </c>
      <c r="C74" s="38">
        <v>7</v>
      </c>
      <c r="D74" s="37">
        <v>2</v>
      </c>
      <c r="E74" s="31">
        <v>3</v>
      </c>
      <c r="F74" s="33" t="s">
        <v>36</v>
      </c>
      <c r="G74" s="53"/>
      <c r="H74" s="53">
        <f>G74*12</f>
        <v>0</v>
      </c>
    </row>
    <row r="75" spans="1:8" x14ac:dyDescent="0.25">
      <c r="A75" s="36">
        <v>2</v>
      </c>
      <c r="B75" s="37">
        <v>2</v>
      </c>
      <c r="C75" s="38">
        <v>7</v>
      </c>
      <c r="D75" s="37">
        <v>2</v>
      </c>
      <c r="E75" s="31">
        <v>4</v>
      </c>
      <c r="F75" s="33" t="s">
        <v>37</v>
      </c>
      <c r="G75" s="53">
        <f>+H75/12</f>
        <v>9833.3333333333339</v>
      </c>
      <c r="H75" s="53">
        <f>+'[1]Eventos y Actividades'!F102</f>
        <v>118000</v>
      </c>
    </row>
    <row r="76" spans="1:8" x14ac:dyDescent="0.25">
      <c r="A76" s="36">
        <v>2</v>
      </c>
      <c r="B76" s="37">
        <v>2</v>
      </c>
      <c r="C76" s="38">
        <v>7</v>
      </c>
      <c r="D76" s="37">
        <v>2</v>
      </c>
      <c r="E76" s="31">
        <v>6</v>
      </c>
      <c r="F76" s="61" t="s">
        <v>88</v>
      </c>
      <c r="G76" s="53">
        <f>+H76/12</f>
        <v>16666.666666666668</v>
      </c>
      <c r="H76" s="53">
        <f>+'[1]Eventos y Actividades'!F100</f>
        <v>200000</v>
      </c>
    </row>
    <row r="77" spans="1:8" x14ac:dyDescent="0.25">
      <c r="A77" s="36"/>
      <c r="B77" s="37"/>
      <c r="C77" s="38"/>
      <c r="D77" s="37"/>
      <c r="E77" s="31"/>
      <c r="F77" s="33"/>
      <c r="G77" s="62"/>
      <c r="H77" s="53"/>
    </row>
    <row r="78" spans="1:8" x14ac:dyDescent="0.25">
      <c r="A78" s="21">
        <v>2</v>
      </c>
      <c r="B78" s="22">
        <v>2</v>
      </c>
      <c r="C78" s="27">
        <v>8</v>
      </c>
      <c r="D78" s="22"/>
      <c r="E78" s="22"/>
      <c r="F78" s="42" t="s">
        <v>38</v>
      </c>
      <c r="G78" s="28">
        <f>G79+G80+G82+G86</f>
        <v>2565125.5100000002</v>
      </c>
      <c r="H78" s="29">
        <f>H79+H80+H82+H86</f>
        <v>30781506</v>
      </c>
    </row>
    <row r="79" spans="1:8" x14ac:dyDescent="0.25">
      <c r="A79" s="36">
        <v>2</v>
      </c>
      <c r="B79" s="37">
        <v>2</v>
      </c>
      <c r="C79" s="38">
        <v>8</v>
      </c>
      <c r="D79" s="37">
        <v>2</v>
      </c>
      <c r="E79" s="31"/>
      <c r="F79" s="33" t="s">
        <v>39</v>
      </c>
      <c r="G79" s="34">
        <f>+H79/12</f>
        <v>10000</v>
      </c>
      <c r="H79" s="53">
        <f>'[1]Gastos Corrientes-2026'!B61</f>
        <v>120000</v>
      </c>
    </row>
    <row r="80" spans="1:8" x14ac:dyDescent="0.25">
      <c r="A80" s="36">
        <v>2</v>
      </c>
      <c r="B80" s="37">
        <v>2</v>
      </c>
      <c r="C80" s="38">
        <v>8</v>
      </c>
      <c r="D80" s="37">
        <v>4</v>
      </c>
      <c r="E80" s="37"/>
      <c r="F80" s="33" t="s">
        <v>40</v>
      </c>
      <c r="G80" s="34">
        <f>+H80/12</f>
        <v>0</v>
      </c>
      <c r="H80" s="53">
        <v>0</v>
      </c>
    </row>
    <row r="81" spans="1:8" x14ac:dyDescent="0.25">
      <c r="A81" s="36"/>
      <c r="B81" s="37"/>
      <c r="C81" s="38"/>
      <c r="D81" s="37"/>
      <c r="E81" s="37"/>
      <c r="F81" s="33"/>
      <c r="G81" s="34"/>
      <c r="H81" s="34"/>
    </row>
    <row r="82" spans="1:8" x14ac:dyDescent="0.25">
      <c r="A82" s="21">
        <v>2</v>
      </c>
      <c r="B82" s="22">
        <v>2</v>
      </c>
      <c r="C82" s="27">
        <v>8</v>
      </c>
      <c r="D82" s="22">
        <v>6</v>
      </c>
      <c r="E82" s="41"/>
      <c r="F82" s="42" t="s">
        <v>41</v>
      </c>
      <c r="G82" s="28">
        <f>G83+G84+0.01</f>
        <v>795916.84333333338</v>
      </c>
      <c r="H82" s="28">
        <f>H83+H84</f>
        <v>9551002</v>
      </c>
    </row>
    <row r="83" spans="1:8" x14ac:dyDescent="0.25">
      <c r="A83" s="36">
        <v>2</v>
      </c>
      <c r="B83" s="37">
        <v>2</v>
      </c>
      <c r="C83" s="38">
        <v>8</v>
      </c>
      <c r="D83" s="37">
        <v>6</v>
      </c>
      <c r="E83" s="37">
        <v>1</v>
      </c>
      <c r="F83" s="33" t="s">
        <v>42</v>
      </c>
      <c r="G83" s="34">
        <f>+H83/12</f>
        <v>762916.83333333337</v>
      </c>
      <c r="H83" s="34">
        <f>+'[1]Eventos y Actividades'!G28+'[1]Eventos y Actividades'!G40+'[1]Eventos y Actividades'!G46+'[1]Eventos y Actividades'!G53+'[1]Eventos y Actividades'!G64+'[1]Eventos y Actividades'!G77+'[1]Eventos y Actividades'!G12+'[1]Eventos y Actividades'!G13+'[1]Eventos y Actividades'!G57+'[1]Eventos y Actividades'!G17+'[1]Eventos y Actividades'!G16+'[1]Eventos y Actividades'!G15+'[1]Eventos y Actividades'!G72+'[1]Eventos y Actividades'!G73</f>
        <v>9155002</v>
      </c>
    </row>
    <row r="84" spans="1:8" x14ac:dyDescent="0.25">
      <c r="A84" s="36">
        <v>2</v>
      </c>
      <c r="B84" s="37">
        <v>2</v>
      </c>
      <c r="C84" s="38">
        <v>8</v>
      </c>
      <c r="D84" s="37">
        <v>6</v>
      </c>
      <c r="E84" s="37">
        <v>2</v>
      </c>
      <c r="F84" s="33" t="s">
        <v>43</v>
      </c>
      <c r="G84" s="34">
        <f>+H84/12</f>
        <v>33000</v>
      </c>
      <c r="H84" s="34">
        <f>+'[1]Eventos y Actividades'!G92</f>
        <v>396000</v>
      </c>
    </row>
    <row r="85" spans="1:8" x14ac:dyDescent="0.25">
      <c r="A85" s="36"/>
      <c r="B85" s="37"/>
      <c r="C85" s="38"/>
      <c r="D85" s="37"/>
      <c r="E85" s="37"/>
      <c r="F85" s="33"/>
      <c r="G85" s="34"/>
      <c r="H85" s="34"/>
    </row>
    <row r="86" spans="1:8" x14ac:dyDescent="0.25">
      <c r="A86" s="21">
        <v>2</v>
      </c>
      <c r="B86" s="22">
        <v>2</v>
      </c>
      <c r="C86" s="27">
        <v>8</v>
      </c>
      <c r="D86" s="22">
        <v>7</v>
      </c>
      <c r="E86" s="41"/>
      <c r="F86" s="42" t="s">
        <v>44</v>
      </c>
      <c r="G86" s="28">
        <f>G87+G88+G89+G90+G91</f>
        <v>1759208.6666666667</v>
      </c>
      <c r="H86" s="28">
        <f>H87+H88+H89+H90+H91</f>
        <v>21110504</v>
      </c>
    </row>
    <row r="87" spans="1:8" x14ac:dyDescent="0.25">
      <c r="A87" s="36">
        <v>2</v>
      </c>
      <c r="B87" s="37">
        <v>2</v>
      </c>
      <c r="C87" s="38">
        <v>8</v>
      </c>
      <c r="D87" s="37">
        <v>7</v>
      </c>
      <c r="E87" s="37">
        <v>1</v>
      </c>
      <c r="F87" s="33" t="s">
        <v>45</v>
      </c>
      <c r="G87" s="53">
        <f>+H87/12</f>
        <v>228666.66666666666</v>
      </c>
      <c r="H87" s="53">
        <f>+'[1]Eventos y Actividades'!G23</f>
        <v>2744000</v>
      </c>
    </row>
    <row r="88" spans="1:8" x14ac:dyDescent="0.25">
      <c r="A88" s="36">
        <v>2</v>
      </c>
      <c r="B88" s="37">
        <v>2</v>
      </c>
      <c r="C88" s="38">
        <v>8</v>
      </c>
      <c r="D88" s="37">
        <v>7</v>
      </c>
      <c r="E88" s="31">
        <v>3</v>
      </c>
      <c r="F88" s="33" t="s">
        <v>89</v>
      </c>
      <c r="G88" s="34">
        <f>+H88/12</f>
        <v>26250</v>
      </c>
      <c r="H88" s="53">
        <f>+'[1]Gastos Corrientes-2026'!E37</f>
        <v>315000</v>
      </c>
    </row>
    <row r="89" spans="1:8" x14ac:dyDescent="0.25">
      <c r="A89" s="36">
        <v>2</v>
      </c>
      <c r="B89" s="37">
        <v>2</v>
      </c>
      <c r="C89" s="38">
        <v>8</v>
      </c>
      <c r="D89" s="37">
        <v>7</v>
      </c>
      <c r="E89" s="37">
        <v>4</v>
      </c>
      <c r="F89" s="33" t="s">
        <v>46</v>
      </c>
      <c r="G89" s="34">
        <f>+H89/12</f>
        <v>18750</v>
      </c>
      <c r="H89" s="53">
        <f>+'[1]Eventos y Actividades'!F103</f>
        <v>225000</v>
      </c>
    </row>
    <row r="90" spans="1:8" x14ac:dyDescent="0.25">
      <c r="A90" s="36">
        <v>2</v>
      </c>
      <c r="B90" s="37">
        <v>2</v>
      </c>
      <c r="C90" s="38">
        <v>8</v>
      </c>
      <c r="D90" s="37">
        <v>7</v>
      </c>
      <c r="E90" s="37">
        <v>5</v>
      </c>
      <c r="F90" s="33" t="s">
        <v>90</v>
      </c>
      <c r="G90" s="34">
        <f>+H90/12</f>
        <v>253083.33333333334</v>
      </c>
      <c r="H90" s="34">
        <f>+'[1]Eventos y Actividades'!F107+'[1]Eventos y Actividades'!F111</f>
        <v>3037000</v>
      </c>
    </row>
    <row r="91" spans="1:8" x14ac:dyDescent="0.25">
      <c r="A91" s="36">
        <v>2</v>
      </c>
      <c r="B91" s="37">
        <v>2</v>
      </c>
      <c r="C91" s="38">
        <v>8</v>
      </c>
      <c r="D91" s="37">
        <v>7</v>
      </c>
      <c r="E91" s="37">
        <v>6</v>
      </c>
      <c r="F91" s="33" t="s">
        <v>91</v>
      </c>
      <c r="G91" s="34">
        <f>+H91/12</f>
        <v>1232458.6666666667</v>
      </c>
      <c r="H91" s="53">
        <f>+'[1]Eventos y Actividades'!F68+'[1]Eventos y Actividades'!F98+'[1]Eventos y Actividades'!F99+'[1]Gastos Corrientes-2026'!B59+'[1]Eventos y Actividades'!F105+'[1]Eventos y Actividades'!F106+'[1]Eventos y Actividades'!G37+'[1]Eventos y Actividades'!G71+'[1]Eventos y Actividades'!G19</f>
        <v>14789504</v>
      </c>
    </row>
    <row r="92" spans="1:8" x14ac:dyDescent="0.25">
      <c r="A92" s="36"/>
      <c r="B92" s="37"/>
      <c r="C92" s="38"/>
      <c r="D92" s="37"/>
      <c r="E92" s="37"/>
      <c r="F92" s="33"/>
      <c r="G92" s="34"/>
      <c r="H92" s="53"/>
    </row>
    <row r="93" spans="1:8" ht="15.75" thickBot="1" x14ac:dyDescent="0.3">
      <c r="A93" s="21">
        <v>2</v>
      </c>
      <c r="B93" s="21">
        <v>2</v>
      </c>
      <c r="C93" s="63">
        <v>9</v>
      </c>
      <c r="D93" s="21"/>
      <c r="E93" s="21"/>
      <c r="F93" s="42" t="s">
        <v>92</v>
      </c>
      <c r="G93" s="64">
        <f>+G94</f>
        <v>16666.666666666668</v>
      </c>
      <c r="H93" s="64">
        <f>+H94</f>
        <v>200000</v>
      </c>
    </row>
    <row r="94" spans="1:8" x14ac:dyDescent="0.25">
      <c r="A94" s="21">
        <v>2</v>
      </c>
      <c r="B94" s="21">
        <v>2</v>
      </c>
      <c r="C94" s="63">
        <v>9</v>
      </c>
      <c r="D94" s="21">
        <v>2</v>
      </c>
      <c r="E94" s="21"/>
      <c r="F94" s="42" t="s">
        <v>47</v>
      </c>
      <c r="G94" s="86">
        <f>+G95</f>
        <v>16666.666666666668</v>
      </c>
      <c r="H94" s="88">
        <f>+H95</f>
        <v>200000</v>
      </c>
    </row>
    <row r="95" spans="1:8" x14ac:dyDescent="0.25">
      <c r="A95" s="36">
        <v>2</v>
      </c>
      <c r="B95" s="36">
        <v>2</v>
      </c>
      <c r="C95" s="65">
        <v>9</v>
      </c>
      <c r="D95" s="36">
        <v>2</v>
      </c>
      <c r="E95" s="36">
        <v>1</v>
      </c>
      <c r="F95" s="33" t="s">
        <v>47</v>
      </c>
      <c r="G95" s="66">
        <f>+H95/12</f>
        <v>16666.666666666668</v>
      </c>
      <c r="H95" s="67">
        <f>+'[1]Eventos y Actividades'!F104</f>
        <v>200000</v>
      </c>
    </row>
    <row r="96" spans="1:8" x14ac:dyDescent="0.25">
      <c r="A96" s="36"/>
      <c r="B96" s="37"/>
      <c r="C96" s="38"/>
      <c r="D96" s="37"/>
      <c r="E96" s="37"/>
      <c r="F96" s="33"/>
      <c r="G96" s="34"/>
      <c r="H96" s="53"/>
    </row>
    <row r="97" spans="1:8" x14ac:dyDescent="0.25">
      <c r="A97" s="21">
        <v>2</v>
      </c>
      <c r="B97" s="22">
        <v>3</v>
      </c>
      <c r="C97" s="27"/>
      <c r="D97" s="22"/>
      <c r="E97" s="41"/>
      <c r="F97" s="42" t="s">
        <v>48</v>
      </c>
      <c r="G97" s="47">
        <f>+H97/12</f>
        <v>163041.66666666666</v>
      </c>
      <c r="H97" s="47">
        <f>+H98+H102+H105+H111+H115+H122</f>
        <v>1956500</v>
      </c>
    </row>
    <row r="98" spans="1:8" x14ac:dyDescent="0.25">
      <c r="A98" s="21">
        <v>2</v>
      </c>
      <c r="B98" s="22">
        <v>3</v>
      </c>
      <c r="C98" s="27">
        <v>1</v>
      </c>
      <c r="D98" s="22"/>
      <c r="E98" s="41"/>
      <c r="F98" s="68" t="s">
        <v>49</v>
      </c>
      <c r="G98" s="47">
        <f>+H98/12</f>
        <v>0</v>
      </c>
      <c r="H98" s="47">
        <f>H99+H100</f>
        <v>0</v>
      </c>
    </row>
    <row r="99" spans="1:8" s="1" customFormat="1" x14ac:dyDescent="0.25">
      <c r="A99" s="21">
        <v>2</v>
      </c>
      <c r="B99" s="22">
        <v>3</v>
      </c>
      <c r="C99" s="27">
        <v>1</v>
      </c>
      <c r="D99" s="22">
        <v>1</v>
      </c>
      <c r="E99" s="41"/>
      <c r="F99" s="68" t="s">
        <v>50</v>
      </c>
      <c r="G99" s="62"/>
      <c r="H99" s="34"/>
    </row>
    <row r="100" spans="1:8" x14ac:dyDescent="0.25">
      <c r="A100" s="36">
        <v>2</v>
      </c>
      <c r="B100" s="37">
        <v>3</v>
      </c>
      <c r="C100" s="38">
        <v>1</v>
      </c>
      <c r="D100" s="37">
        <v>1</v>
      </c>
      <c r="E100" s="69">
        <v>1</v>
      </c>
      <c r="F100" s="44" t="s">
        <v>50</v>
      </c>
      <c r="G100" s="34">
        <f>+H100/12</f>
        <v>0</v>
      </c>
      <c r="H100" s="34">
        <v>0</v>
      </c>
    </row>
    <row r="101" spans="1:8" x14ac:dyDescent="0.25">
      <c r="A101" s="36"/>
      <c r="B101" s="37"/>
      <c r="C101" s="38"/>
      <c r="D101" s="37"/>
      <c r="E101" s="69"/>
      <c r="F101" s="44"/>
      <c r="G101" s="34"/>
      <c r="H101" s="34"/>
    </row>
    <row r="102" spans="1:8" x14ac:dyDescent="0.25">
      <c r="A102" s="21">
        <v>2</v>
      </c>
      <c r="B102" s="22">
        <v>3</v>
      </c>
      <c r="C102" s="27">
        <v>2</v>
      </c>
      <c r="D102" s="37"/>
      <c r="E102" s="69"/>
      <c r="F102" s="68" t="s">
        <v>93</v>
      </c>
      <c r="G102" s="34"/>
      <c r="H102" s="47">
        <f>+H103</f>
        <v>450000</v>
      </c>
    </row>
    <row r="103" spans="1:8" x14ac:dyDescent="0.25">
      <c r="A103" s="36">
        <v>2</v>
      </c>
      <c r="B103" s="37">
        <v>3</v>
      </c>
      <c r="C103" s="38">
        <v>2</v>
      </c>
      <c r="D103" s="37">
        <v>3</v>
      </c>
      <c r="E103" s="69"/>
      <c r="F103" s="44" t="s">
        <v>94</v>
      </c>
      <c r="G103" s="34"/>
      <c r="H103" s="34">
        <v>450000</v>
      </c>
    </row>
    <row r="104" spans="1:8" ht="15.75" thickBot="1" x14ac:dyDescent="0.3">
      <c r="A104" s="36"/>
      <c r="B104" s="37"/>
      <c r="C104" s="38"/>
      <c r="D104" s="37"/>
      <c r="E104" s="41"/>
      <c r="F104" s="70"/>
      <c r="G104" s="87"/>
      <c r="H104" s="87"/>
    </row>
    <row r="105" spans="1:8" x14ac:dyDescent="0.25">
      <c r="A105" s="21">
        <v>2</v>
      </c>
      <c r="B105" s="41">
        <v>3</v>
      </c>
      <c r="C105" s="52">
        <v>3</v>
      </c>
      <c r="D105" s="41"/>
      <c r="E105" s="41"/>
      <c r="F105" s="42" t="s">
        <v>95</v>
      </c>
      <c r="G105" s="28">
        <f>G106+G107+G108+G109</f>
        <v>8458.3333333333339</v>
      </c>
      <c r="H105" s="28">
        <f>H106+H107+H108+H109</f>
        <v>101500</v>
      </c>
    </row>
    <row r="106" spans="1:8" x14ac:dyDescent="0.25">
      <c r="A106" s="36">
        <v>2</v>
      </c>
      <c r="B106" s="37">
        <v>3</v>
      </c>
      <c r="C106" s="38">
        <v>3</v>
      </c>
      <c r="D106" s="37">
        <v>1</v>
      </c>
      <c r="E106" s="37"/>
      <c r="F106" s="33" t="s">
        <v>51</v>
      </c>
      <c r="G106" s="34">
        <f>+H106/12</f>
        <v>5666.666666666667</v>
      </c>
      <c r="H106" s="53">
        <v>68000</v>
      </c>
    </row>
    <row r="107" spans="1:8" x14ac:dyDescent="0.25">
      <c r="A107" s="36">
        <v>2</v>
      </c>
      <c r="B107" s="37">
        <v>3</v>
      </c>
      <c r="C107" s="38">
        <v>3</v>
      </c>
      <c r="D107" s="37">
        <v>2</v>
      </c>
      <c r="E107" s="37"/>
      <c r="F107" s="33" t="s">
        <v>96</v>
      </c>
      <c r="G107" s="34">
        <f>+H107/12</f>
        <v>1916.6666666666667</v>
      </c>
      <c r="H107" s="53">
        <v>23000</v>
      </c>
    </row>
    <row r="108" spans="1:8" x14ac:dyDescent="0.25">
      <c r="A108" s="36">
        <v>2</v>
      </c>
      <c r="B108" s="37">
        <v>3</v>
      </c>
      <c r="C108" s="38">
        <v>3</v>
      </c>
      <c r="D108" s="37">
        <v>3</v>
      </c>
      <c r="E108" s="37"/>
      <c r="F108" s="33" t="s">
        <v>52</v>
      </c>
      <c r="G108" s="34"/>
      <c r="H108" s="53">
        <f>G108*12</f>
        <v>0</v>
      </c>
    </row>
    <row r="109" spans="1:8" x14ac:dyDescent="0.25">
      <c r="A109" s="36">
        <v>2</v>
      </c>
      <c r="B109" s="37">
        <v>3</v>
      </c>
      <c r="C109" s="38">
        <v>3</v>
      </c>
      <c r="D109" s="37">
        <v>4</v>
      </c>
      <c r="E109" s="37"/>
      <c r="F109" s="33" t="s">
        <v>53</v>
      </c>
      <c r="G109" s="34">
        <f>+H109/12</f>
        <v>875</v>
      </c>
      <c r="H109" s="53">
        <f>+'[1]Gastos Corrientes-2026'!B42</f>
        <v>10500</v>
      </c>
    </row>
    <row r="110" spans="1:8" x14ac:dyDescent="0.25">
      <c r="A110" s="36"/>
      <c r="B110" s="37"/>
      <c r="C110" s="38"/>
      <c r="D110" s="37"/>
      <c r="E110" s="37"/>
      <c r="F110" s="33"/>
      <c r="G110" s="34"/>
      <c r="H110" s="53"/>
    </row>
    <row r="111" spans="1:8" x14ac:dyDescent="0.25">
      <c r="A111" s="21">
        <v>2</v>
      </c>
      <c r="B111" s="22">
        <v>3</v>
      </c>
      <c r="C111" s="27">
        <v>7</v>
      </c>
      <c r="D111" s="22">
        <v>1</v>
      </c>
      <c r="E111" s="22"/>
      <c r="F111" s="42" t="s">
        <v>97</v>
      </c>
      <c r="G111" s="28">
        <f>SUM(G112)</f>
        <v>30000</v>
      </c>
      <c r="H111" s="28">
        <f>SUM(H112)</f>
        <v>360000</v>
      </c>
    </row>
    <row r="112" spans="1:8" x14ac:dyDescent="0.25">
      <c r="A112" s="36">
        <v>2</v>
      </c>
      <c r="B112" s="37">
        <v>3</v>
      </c>
      <c r="C112" s="38">
        <v>7</v>
      </c>
      <c r="D112" s="37">
        <v>1</v>
      </c>
      <c r="E112" s="37">
        <v>1</v>
      </c>
      <c r="F112" s="33" t="s">
        <v>54</v>
      </c>
      <c r="G112" s="34">
        <f>+H112/12</f>
        <v>30000</v>
      </c>
      <c r="H112" s="53">
        <v>360000</v>
      </c>
    </row>
    <row r="113" spans="1:8" x14ac:dyDescent="0.25">
      <c r="A113" s="36"/>
      <c r="B113" s="37"/>
      <c r="C113" s="38"/>
      <c r="D113" s="37"/>
      <c r="E113" s="37"/>
      <c r="F113" s="33"/>
      <c r="G113" s="34"/>
      <c r="H113" s="53"/>
    </row>
    <row r="114" spans="1:8" x14ac:dyDescent="0.25">
      <c r="A114" s="36"/>
      <c r="B114" s="37"/>
      <c r="C114" s="38"/>
      <c r="D114" s="37"/>
      <c r="E114" s="37"/>
      <c r="F114" s="33"/>
      <c r="G114" s="34"/>
      <c r="H114" s="34"/>
    </row>
    <row r="115" spans="1:8" x14ac:dyDescent="0.25">
      <c r="A115" s="21">
        <v>2</v>
      </c>
      <c r="B115" s="22">
        <v>3</v>
      </c>
      <c r="C115" s="27">
        <v>9</v>
      </c>
      <c r="D115" s="37"/>
      <c r="E115" s="41"/>
      <c r="F115" s="42" t="s">
        <v>98</v>
      </c>
      <c r="G115" s="28">
        <f>SUM(G116:G120)</f>
        <v>87083.333333333328</v>
      </c>
      <c r="H115" s="28">
        <f>H116+H117+H119+H120+H118</f>
        <v>1045000</v>
      </c>
    </row>
    <row r="116" spans="1:8" x14ac:dyDescent="0.25">
      <c r="A116" s="36">
        <v>2</v>
      </c>
      <c r="B116" s="37">
        <v>3</v>
      </c>
      <c r="C116" s="38">
        <v>9</v>
      </c>
      <c r="D116" s="37">
        <v>1</v>
      </c>
      <c r="E116" s="37"/>
      <c r="F116" s="33" t="s">
        <v>55</v>
      </c>
      <c r="G116" s="34">
        <f>+H116/12</f>
        <v>1250</v>
      </c>
      <c r="H116" s="53">
        <v>15000</v>
      </c>
    </row>
    <row r="117" spans="1:8" x14ac:dyDescent="0.25">
      <c r="A117" s="36">
        <v>2</v>
      </c>
      <c r="B117" s="37">
        <v>3</v>
      </c>
      <c r="C117" s="38">
        <v>9</v>
      </c>
      <c r="D117" s="37">
        <v>2</v>
      </c>
      <c r="E117" s="37"/>
      <c r="F117" s="33" t="s">
        <v>99</v>
      </c>
      <c r="G117" s="34">
        <f>+H117/12</f>
        <v>26666.666666666668</v>
      </c>
      <c r="H117" s="53">
        <f>220000+100000</f>
        <v>320000</v>
      </c>
    </row>
    <row r="118" spans="1:8" x14ac:dyDescent="0.25">
      <c r="A118" s="36">
        <v>2</v>
      </c>
      <c r="B118" s="31">
        <v>3</v>
      </c>
      <c r="C118" s="31">
        <v>9</v>
      </c>
      <c r="D118" s="37">
        <v>5</v>
      </c>
      <c r="E118" s="37"/>
      <c r="F118" s="2" t="s">
        <v>56</v>
      </c>
      <c r="G118" s="34">
        <f>+H118/12</f>
        <v>2083.3333333333335</v>
      </c>
      <c r="H118" s="53">
        <v>25000</v>
      </c>
    </row>
    <row r="119" spans="1:8" x14ac:dyDescent="0.25">
      <c r="A119" s="36">
        <v>2</v>
      </c>
      <c r="B119" s="37">
        <v>3</v>
      </c>
      <c r="C119" s="38">
        <v>9</v>
      </c>
      <c r="D119" s="37">
        <v>8</v>
      </c>
      <c r="E119" s="37"/>
      <c r="F119" s="44" t="s">
        <v>57</v>
      </c>
      <c r="G119" s="34">
        <f>+H119/12</f>
        <v>2916.6666666666665</v>
      </c>
      <c r="H119" s="53">
        <v>35000</v>
      </c>
    </row>
    <row r="120" spans="1:8" x14ac:dyDescent="0.25">
      <c r="A120" s="36">
        <v>2</v>
      </c>
      <c r="B120" s="37">
        <v>3</v>
      </c>
      <c r="C120" s="38">
        <v>9</v>
      </c>
      <c r="D120" s="37">
        <v>9</v>
      </c>
      <c r="E120" s="37"/>
      <c r="F120" s="44" t="s">
        <v>100</v>
      </c>
      <c r="G120" s="34">
        <f>+H120/12</f>
        <v>54166.666666666664</v>
      </c>
      <c r="H120" s="53">
        <f>450000+200000</f>
        <v>650000</v>
      </c>
    </row>
    <row r="121" spans="1:8" x14ac:dyDescent="0.25">
      <c r="A121" s="36"/>
      <c r="B121" s="37"/>
      <c r="C121" s="38"/>
      <c r="D121" s="37"/>
      <c r="E121" s="37"/>
      <c r="F121" s="44"/>
      <c r="G121" s="34"/>
      <c r="H121" s="53"/>
    </row>
    <row r="122" spans="1:8" ht="3" customHeight="1" x14ac:dyDescent="0.25">
      <c r="A122" s="21">
        <v>2</v>
      </c>
      <c r="B122" s="22">
        <v>6</v>
      </c>
      <c r="C122" s="38"/>
      <c r="D122" s="37"/>
      <c r="E122" s="41"/>
      <c r="F122" s="42"/>
      <c r="G122" s="28">
        <f>SUM(G123:G125)</f>
        <v>0</v>
      </c>
      <c r="H122" s="28">
        <f>SUM(H123:H125)</f>
        <v>0</v>
      </c>
    </row>
    <row r="123" spans="1:8" hidden="1" x14ac:dyDescent="0.25">
      <c r="A123" s="36">
        <v>2</v>
      </c>
      <c r="B123" s="37">
        <v>6</v>
      </c>
      <c r="C123" s="38">
        <v>1</v>
      </c>
      <c r="D123" s="37"/>
      <c r="E123" s="41"/>
      <c r="F123" s="33" t="s">
        <v>101</v>
      </c>
      <c r="G123" s="34">
        <f>+H123/12</f>
        <v>0</v>
      </c>
      <c r="H123" s="34">
        <v>0</v>
      </c>
    </row>
    <row r="124" spans="1:8" hidden="1" x14ac:dyDescent="0.25">
      <c r="A124" s="21">
        <v>2</v>
      </c>
      <c r="B124" s="22">
        <v>6</v>
      </c>
      <c r="C124" s="27">
        <v>4</v>
      </c>
      <c r="D124" s="22"/>
      <c r="E124" s="41"/>
      <c r="F124" s="42" t="s">
        <v>102</v>
      </c>
      <c r="G124" s="34">
        <f>+H124/12</f>
        <v>0</v>
      </c>
      <c r="H124" s="34">
        <v>0</v>
      </c>
    </row>
    <row r="125" spans="1:8" hidden="1" x14ac:dyDescent="0.25">
      <c r="A125" s="36">
        <v>2</v>
      </c>
      <c r="B125" s="37">
        <v>6</v>
      </c>
      <c r="C125" s="38">
        <v>4</v>
      </c>
      <c r="D125" s="37">
        <v>8</v>
      </c>
      <c r="E125" s="41"/>
      <c r="F125" s="61" t="s">
        <v>103</v>
      </c>
      <c r="G125" s="53">
        <f>+H125/12</f>
        <v>0</v>
      </c>
      <c r="H125" s="53">
        <v>0</v>
      </c>
    </row>
    <row r="126" spans="1:8" hidden="1" x14ac:dyDescent="0.25">
      <c r="A126" s="36"/>
      <c r="B126" s="37"/>
      <c r="C126" s="38"/>
      <c r="D126" s="37"/>
      <c r="E126" s="41"/>
      <c r="F126" s="61"/>
      <c r="G126" s="53"/>
      <c r="H126" s="53"/>
    </row>
    <row r="127" spans="1:8" hidden="1" x14ac:dyDescent="0.25">
      <c r="A127" s="21">
        <v>2</v>
      </c>
      <c r="B127" s="22">
        <v>7</v>
      </c>
      <c r="C127" s="38"/>
      <c r="D127" s="37"/>
      <c r="E127" s="41"/>
      <c r="F127" s="71" t="s">
        <v>104</v>
      </c>
      <c r="G127" s="60"/>
      <c r="H127" s="60"/>
    </row>
    <row r="128" spans="1:8" hidden="1" x14ac:dyDescent="0.25">
      <c r="A128" s="30">
        <v>2</v>
      </c>
      <c r="B128" s="31">
        <v>7</v>
      </c>
      <c r="C128" s="32">
        <v>1</v>
      </c>
      <c r="D128" s="37"/>
      <c r="E128" s="41"/>
      <c r="F128" s="61" t="s">
        <v>105</v>
      </c>
      <c r="G128" s="53"/>
      <c r="H128" s="53"/>
    </row>
    <row r="129" spans="1:9" hidden="1" x14ac:dyDescent="0.25">
      <c r="A129" s="30">
        <v>2</v>
      </c>
      <c r="B129" s="31">
        <v>7</v>
      </c>
      <c r="C129" s="32">
        <v>2</v>
      </c>
      <c r="D129" s="37"/>
      <c r="E129" s="41"/>
      <c r="F129" s="61" t="s">
        <v>106</v>
      </c>
      <c r="G129" s="53"/>
      <c r="H129" s="53"/>
    </row>
    <row r="130" spans="1:9" hidden="1" x14ac:dyDescent="0.25">
      <c r="A130" s="21">
        <v>2</v>
      </c>
      <c r="B130" s="22">
        <v>8</v>
      </c>
      <c r="C130" s="27"/>
      <c r="D130" s="22"/>
      <c r="E130" s="41"/>
      <c r="F130" s="71" t="s">
        <v>107</v>
      </c>
      <c r="G130" s="60"/>
      <c r="H130" s="60"/>
      <c r="I130" s="6"/>
    </row>
    <row r="131" spans="1:9" hidden="1" x14ac:dyDescent="0.25">
      <c r="A131" s="30">
        <v>2</v>
      </c>
      <c r="B131" s="31">
        <v>8</v>
      </c>
      <c r="C131" s="38">
        <v>1</v>
      </c>
      <c r="D131" s="37"/>
      <c r="E131" s="41"/>
      <c r="F131" s="61" t="s">
        <v>108</v>
      </c>
      <c r="G131" s="53"/>
      <c r="H131" s="53"/>
    </row>
    <row r="132" spans="1:9" hidden="1" x14ac:dyDescent="0.25">
      <c r="A132" s="21">
        <v>2</v>
      </c>
      <c r="B132" s="22">
        <v>9</v>
      </c>
      <c r="C132" s="27"/>
      <c r="D132" s="22"/>
      <c r="E132" s="41"/>
      <c r="F132" s="71" t="s">
        <v>109</v>
      </c>
      <c r="G132" s="60"/>
      <c r="H132" s="60"/>
    </row>
    <row r="133" spans="1:9" hidden="1" x14ac:dyDescent="0.25">
      <c r="A133" s="30">
        <v>2</v>
      </c>
      <c r="B133" s="31">
        <v>9</v>
      </c>
      <c r="C133" s="32">
        <v>1</v>
      </c>
      <c r="D133" s="37"/>
      <c r="E133" s="41"/>
      <c r="F133" s="61" t="s">
        <v>110</v>
      </c>
      <c r="G133" s="53"/>
      <c r="H133" s="53"/>
    </row>
    <row r="134" spans="1:9" hidden="1" x14ac:dyDescent="0.25">
      <c r="A134" s="36"/>
      <c r="B134" s="37"/>
      <c r="C134" s="38"/>
      <c r="D134" s="37"/>
      <c r="E134" s="41"/>
      <c r="F134" s="61"/>
      <c r="G134" s="53"/>
      <c r="H134" s="53"/>
    </row>
    <row r="135" spans="1:9" ht="15.75" thickBot="1" x14ac:dyDescent="0.3">
      <c r="A135" s="72"/>
      <c r="B135" s="73"/>
      <c r="C135" s="74"/>
      <c r="D135" s="75"/>
      <c r="E135" s="75"/>
      <c r="F135" s="76" t="s">
        <v>58</v>
      </c>
      <c r="G135" s="77">
        <f>G97+G37+G10+G122+G127+G130+G132</f>
        <v>7515833.3088000007</v>
      </c>
      <c r="H135" s="77">
        <f>H97+H37+H10</f>
        <v>89999999.705599993</v>
      </c>
    </row>
    <row r="136" spans="1:9" x14ac:dyDescent="0.25">
      <c r="A136" s="5"/>
      <c r="B136" s="5"/>
      <c r="F136" s="2"/>
      <c r="G136" s="6"/>
      <c r="H136" s="3"/>
    </row>
    <row r="137" spans="1:9" x14ac:dyDescent="0.25">
      <c r="A137" s="5"/>
      <c r="B137" s="5"/>
      <c r="E137" s="78"/>
      <c r="F137" s="2"/>
    </row>
    <row r="138" spans="1:9" x14ac:dyDescent="0.25">
      <c r="A138" s="5"/>
      <c r="B138" s="5"/>
      <c r="E138" s="79"/>
      <c r="F138" s="2"/>
      <c r="H138" s="4"/>
    </row>
    <row r="139" spans="1:9" ht="15.75" thickBot="1" x14ac:dyDescent="0.3">
      <c r="A139" s="5"/>
      <c r="B139" s="5"/>
      <c r="E139" s="80"/>
      <c r="F139" s="2"/>
    </row>
    <row r="140" spans="1:9" x14ac:dyDescent="0.25">
      <c r="A140" s="5"/>
      <c r="B140" s="5"/>
      <c r="E140" s="80"/>
      <c r="F140" s="81" t="s">
        <v>111</v>
      </c>
      <c r="H140" s="6"/>
    </row>
    <row r="141" spans="1:9" x14ac:dyDescent="0.25">
      <c r="A141" s="5"/>
      <c r="B141" s="5"/>
      <c r="E141" s="80"/>
      <c r="F141" s="82" t="s">
        <v>112</v>
      </c>
    </row>
    <row r="142" spans="1:9" x14ac:dyDescent="0.25">
      <c r="A142" s="5"/>
      <c r="B142" s="5"/>
      <c r="E142" s="80"/>
      <c r="F142" s="82"/>
      <c r="G142" s="83"/>
    </row>
    <row r="143" spans="1:9" x14ac:dyDescent="0.25">
      <c r="A143" s="5"/>
      <c r="B143" s="5"/>
      <c r="F143" s="2"/>
      <c r="G143" s="83"/>
    </row>
    <row r="144" spans="1:9" ht="15.75" thickBot="1" x14ac:dyDescent="0.3">
      <c r="A144" s="5"/>
      <c r="B144" s="5"/>
      <c r="F144" s="2"/>
      <c r="H144" s="6"/>
    </row>
    <row r="145" spans="1:10" x14ac:dyDescent="0.25">
      <c r="A145" s="5"/>
      <c r="B145" s="5"/>
      <c r="F145" s="81" t="s">
        <v>113</v>
      </c>
      <c r="J145" s="6"/>
    </row>
    <row r="146" spans="1:10" x14ac:dyDescent="0.25">
      <c r="A146" s="5"/>
      <c r="B146" s="5"/>
      <c r="F146" s="82" t="s">
        <v>114</v>
      </c>
      <c r="H146" s="6"/>
    </row>
    <row r="147" spans="1:10" x14ac:dyDescent="0.25">
      <c r="A147" s="5"/>
      <c r="B147" s="5"/>
      <c r="F147" s="2"/>
      <c r="J147" s="6"/>
    </row>
    <row r="148" spans="1:10" x14ac:dyDescent="0.25">
      <c r="A148" s="5"/>
      <c r="B148" s="5"/>
      <c r="F148" s="2"/>
    </row>
    <row r="149" spans="1:10" x14ac:dyDescent="0.25">
      <c r="A149" s="5"/>
      <c r="B149" s="5"/>
    </row>
    <row r="150" spans="1:10" x14ac:dyDescent="0.25">
      <c r="A150" s="5"/>
      <c r="B150" s="5"/>
      <c r="G150" s="6"/>
    </row>
    <row r="151" spans="1:10" x14ac:dyDescent="0.25">
      <c r="A151" s="5"/>
      <c r="B151" s="5"/>
    </row>
    <row r="152" spans="1:10" x14ac:dyDescent="0.25">
      <c r="A152" s="5"/>
      <c r="B152" s="5"/>
    </row>
    <row r="153" spans="1:10" x14ac:dyDescent="0.25">
      <c r="A153" s="5"/>
      <c r="B153" s="5"/>
    </row>
    <row r="154" spans="1:10" x14ac:dyDescent="0.25">
      <c r="H154" s="6"/>
    </row>
    <row r="163" spans="6:7" x14ac:dyDescent="0.25">
      <c r="F163" s="84"/>
    </row>
    <row r="165" spans="6:7" x14ac:dyDescent="0.25">
      <c r="F165" s="85"/>
      <c r="G165" s="85"/>
    </row>
  </sheetData>
  <mergeCells count="6">
    <mergeCell ref="A1:H1"/>
    <mergeCell ref="A2:H2"/>
    <mergeCell ref="A3:H3"/>
    <mergeCell ref="A4:H4"/>
    <mergeCell ref="A6:E6"/>
    <mergeCell ref="G6:H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eacevedo</dc:creator>
  <cp:lastModifiedBy>eacevedo</cp:lastModifiedBy>
  <dcterms:created xsi:type="dcterms:W3CDTF">2026-03-05T18:01:12Z</dcterms:created>
  <dcterms:modified xsi:type="dcterms:W3CDTF">2026-09-02T19:25:28Z</dcterms:modified>
</cp:coreProperties>
</file>